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195" windowHeight="6615" activeTab="3"/>
  </bookViews>
  <sheets>
    <sheet name="прил 6 ведомст" sheetId="1" r:id="rId1"/>
    <sheet name="прил 5 функц" sheetId="2" r:id="rId2"/>
    <sheet name="поясн" sheetId="3" r:id="rId3"/>
    <sheet name="потребность" sheetId="4" r:id="rId4"/>
  </sheets>
  <definedNames>
    <definedName name="_xlnm.Print_Area" localSheetId="1">'прил 5 функц'!$A$1:$F$404</definedName>
    <definedName name="_xlnm.Print_Area" localSheetId="0">'прил 6 ведомст'!$A$1:$G$397</definedName>
  </definedNames>
  <calcPr fullCalcOnLoad="1"/>
</workbook>
</file>

<file path=xl/sharedStrings.xml><?xml version="1.0" encoding="utf-8"?>
<sst xmlns="http://schemas.openxmlformats.org/spreadsheetml/2006/main" count="7406" uniqueCount="558">
  <si>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</si>
  <si>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</si>
  <si>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</si>
  <si>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</si>
  <si>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</si>
  <si>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</si>
  <si>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</si>
  <si>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</si>
  <si>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</si>
  <si>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</si>
  <si>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</si>
  <si>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</si>
  <si>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</si>
  <si>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</si>
  <si>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</si>
  <si>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</si>
  <si>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</si>
  <si>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</si>
  <si>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</si>
  <si>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</si>
  <si>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</si>
  <si>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</si>
  <si>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</si>
  <si>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</si>
  <si>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</si>
  <si>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</si>
  <si>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</si>
  <si>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</si>
  <si>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</si>
  <si>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</si>
  <si>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</si>
  <si>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</si>
  <si>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</si>
  <si>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</si>
  <si>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</si>
  <si>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</si>
  <si>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</si>
  <si>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</si>
  <si>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</si>
  <si>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</si>
  <si>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</si>
  <si>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</si>
  <si>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</si>
  <si>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</si>
  <si>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</si>
  <si>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</si>
  <si>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</si>
  <si>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</si>
  <si>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</si>
  <si>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</si>
  <si>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</si>
  <si>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Осуществление первичного воинского учета на территориях, где отсутствуют военные комиссариаты</t>
  </si>
  <si>
    <t>образования "Суоярвский район"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</si>
  <si>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</si>
  <si>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</si>
  <si>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</si>
  <si>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</si>
  <si>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</si>
  <si>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</si>
  <si>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</si>
  <si>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</si>
  <si>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</si>
  <si>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</si>
  <si>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</si>
  <si>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</si>
  <si>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</si>
  <si>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</si>
  <si>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</si>
  <si>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Программа оказания гражданам государственной социальной помощи "Адресная социальная помощь"</t>
  </si>
  <si>
    <t>за счет собственных</t>
  </si>
  <si>
    <t>за сч.платных</t>
  </si>
  <si>
    <t>за сч целевых от РК</t>
  </si>
  <si>
    <t>за сч целевых от поселений</t>
  </si>
  <si>
    <t>530</t>
  </si>
  <si>
    <t>Субсидии на обеспечение молоком (заменяющими продуктами) обучающихся общеобразовательных учреждений</t>
  </si>
  <si>
    <t>МКУ "Хозяйственная группа"</t>
  </si>
  <si>
    <t>870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</si>
  <si>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</si>
  <si>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</si>
  <si>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</si>
  <si>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</si>
  <si>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</si>
  <si>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</si>
  <si>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</si>
  <si>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</si>
  <si>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</si>
  <si>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</si>
  <si>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</si>
  <si>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</si>
  <si>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</si>
  <si>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</si>
  <si>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</si>
  <si>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</si>
  <si>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</si>
  <si>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</si>
  <si>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Мероприятия по обеспечению безопасности людей на водных объектах от Суоярвского городского поселения</t>
  </si>
  <si>
    <t>Мероприятия по гражданской обороне , защите населения и террит.поселения от ЧС от Суоярвского городского поселения</t>
  </si>
  <si>
    <t>Создание, содержание и организация деятельности аварийно-спасательных служб от Суоярвского городского поселения</t>
  </si>
  <si>
    <t>06 0 7050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</si>
  <si>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</si>
  <si>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</si>
  <si>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</si>
  <si>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</si>
  <si>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</si>
  <si>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</si>
  <si>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</si>
  <si>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Фонд оплаты труда казенных учреждений и взносы по обязательному социальному страхованию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</si>
  <si>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</si>
  <si>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</si>
  <si>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</si>
  <si>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</si>
  <si>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</si>
  <si>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</si>
  <si>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</si>
  <si>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</si>
  <si>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01 3 7795</t>
  </si>
  <si>
    <t>03 4 7795</t>
  </si>
  <si>
    <t>03 5 7795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</si>
  <si>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</si>
  <si>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</si>
  <si>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</si>
  <si>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</si>
  <si>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</si>
  <si>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</si>
  <si>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</si>
  <si>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</si>
  <si>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</si>
  <si>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</si>
  <si>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</si>
  <si>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</si>
  <si>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</si>
  <si>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</si>
  <si>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</si>
  <si>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</si>
  <si>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</si>
  <si>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</si>
  <si>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</si>
  <si>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01 9 4302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</si>
  <si>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</si>
  <si>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</si>
  <si>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01 9 0402</t>
  </si>
  <si>
    <t>01 9 4301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</si>
  <si>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</si>
  <si>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 
</t>
  </si>
  <si>
    <t xml:space="preserve">Подпрограмма "Обеспечение жильем молодых семей" за счет средств РК  </t>
  </si>
  <si>
    <t>Подпрограмма "Обеспечение жильем молодых семей"  за счет средств ФБ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</si>
  <si>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</si>
  <si>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</si>
  <si>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Реализация мероприятий федеральной целевой программы "Культура России (2012-2018 годы)"за счет средств бюджета РК</t>
  </si>
  <si>
    <t>03 0 7600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</si>
  <si>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</si>
  <si>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>Бюджетные инвестиции на приобретение объектов недвижимого имущества в государственную (муниципальную) собственность</t>
  </si>
  <si>
    <t>Софинансирование за счет средств местного бюджета субсидии на выравнивание бюджетной обеспеченности (Ремонт фасада общеобразовательных учреждений)</t>
  </si>
  <si>
    <t>322</t>
  </si>
  <si>
    <t>Субсидии гражданам на приобретение жилья</t>
  </si>
  <si>
    <t>09 0 7795</t>
  </si>
  <si>
    <t>07 0 7795</t>
  </si>
  <si>
    <t>Муниципальная программа "Развитие образования в Суоярвском районе"</t>
  </si>
  <si>
    <t>01 0 0000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</si>
  <si>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</si>
  <si>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</si>
  <si>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</si>
  <si>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</si>
  <si>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</si>
  <si>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Оказание платных услуг по детскому дому</t>
  </si>
  <si>
    <t>02 0 7795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</si>
  <si>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</si>
  <si>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</si>
  <si>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</si>
  <si>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</si>
  <si>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</si>
  <si>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</si>
  <si>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03 0 0000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</si>
  <si>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</si>
  <si>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 : оказание платных услуг по библиотеке</t>
  </si>
  <si>
    <t>Расходы на  обеспечение деятельности учреждения</t>
  </si>
  <si>
    <t>Муниципальная программа "Развитие культуры Суоярвского района"</t>
  </si>
  <si>
    <t>03 1 0000</t>
  </si>
  <si>
    <t>03 1 2114</t>
  </si>
  <si>
    <t>03 1 2442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</si>
  <si>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</si>
  <si>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</si>
  <si>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03 2 0000</t>
  </si>
  <si>
    <t>03 2 7310</t>
  </si>
  <si>
    <t>Подпрограмма "Подписка"</t>
  </si>
  <si>
    <t>03 3 0000</t>
  </si>
  <si>
    <t>реализация мероприятий в рамках Подпрограммы "Подписка"</t>
  </si>
  <si>
    <t>03 3 7226</t>
  </si>
  <si>
    <t>03 4 0000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</si>
  <si>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</si>
  <si>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</si>
  <si>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Реализация мероприятий по модернизации материально-технической базы учреждения</t>
  </si>
  <si>
    <t>03 5 0000</t>
  </si>
  <si>
    <t>Муниципальная программа "Ветеран"</t>
  </si>
  <si>
    <t>04 0 8795</t>
  </si>
  <si>
    <t>Другие вопросы в области социальной политики</t>
  </si>
  <si>
    <t>06</t>
  </si>
  <si>
    <t>05 0 0000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</si>
  <si>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</si>
  <si>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05 0 7795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</si>
  <si>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</si>
  <si>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</si>
  <si>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05 0 9795</t>
  </si>
  <si>
    <t>414</t>
  </si>
  <si>
    <t>Своевременная уплата процентов по долговым обязательствам</t>
  </si>
  <si>
    <t>06 1 7065</t>
  </si>
  <si>
    <t>06 2 6130</t>
  </si>
  <si>
    <t>06 2 4215</t>
  </si>
  <si>
    <t xml:space="preserve">08 </t>
  </si>
  <si>
    <t>Здравоохранение</t>
  </si>
  <si>
    <t>Стационарная медицинская помощь</t>
  </si>
  <si>
    <t>Мероприятия по подготовке празднования к 100-летию образования  Республики Карелия в рамках подпрограммы "Комплексная безопасность муниципальных образовательных организаций"</t>
  </si>
  <si>
    <t>06 2 5118</t>
  </si>
  <si>
    <t xml:space="preserve">Софинансирование программы "Обеспечение жильем молодых семей" </t>
  </si>
  <si>
    <t>Подпрограмма "Организация отдыха и оздоровление детей" Субсидии на организацию отдыха детей в каникулярное время</t>
  </si>
  <si>
    <t>Муниципальная программа "Развитие физической культуры и спорта в Суоярвском районе"</t>
  </si>
  <si>
    <t>06 0 7470</t>
  </si>
  <si>
    <t>08 1 6203</t>
  </si>
  <si>
    <t>08 1 6204</t>
  </si>
  <si>
    <t>08 1 6206</t>
  </si>
  <si>
    <t>08 1 6218</t>
  </si>
  <si>
    <t>08 1 6219</t>
  </si>
  <si>
    <t>08 1 6302</t>
  </si>
  <si>
    <t>08 1 7501</t>
  </si>
  <si>
    <t>08 1 2203</t>
  </si>
  <si>
    <t>08 9 7795</t>
  </si>
  <si>
    <t>08 4 8491</t>
  </si>
  <si>
    <t>08 4 4208</t>
  </si>
  <si>
    <t>08 4 4211</t>
  </si>
  <si>
    <t>08 4 5020</t>
  </si>
  <si>
    <t>10 0 8795</t>
  </si>
  <si>
    <t>08 4 4209</t>
  </si>
  <si>
    <t>08 4 4216</t>
  </si>
  <si>
    <t>08 4 5082</t>
  </si>
  <si>
    <t>Поддержка периодических изданий,  учрежденных органами  законодательной и исполнительной власти</t>
  </si>
  <si>
    <t>за счет остатка на 01.01.2015 года</t>
  </si>
  <si>
    <t>03 1 6442</t>
  </si>
  <si>
    <t>Мероприятия по муниципальной программе "Профилактика правонарушений и преступлений в Суоярвском муниципальном районе"</t>
  </si>
  <si>
    <t>11 0 7795</t>
  </si>
  <si>
    <t>01 1 2111</t>
  </si>
  <si>
    <t>01 1 2420</t>
  </si>
  <si>
    <t>01 1 4206</t>
  </si>
  <si>
    <t>01 1 4204</t>
  </si>
  <si>
    <t>01 1 4210</t>
  </si>
  <si>
    <t>01 1 4302</t>
  </si>
  <si>
    <t>01 1 2112</t>
  </si>
  <si>
    <t>01 1 2113</t>
  </si>
  <si>
    <t>01 1 2421</t>
  </si>
  <si>
    <t>01 1 2423</t>
  </si>
  <si>
    <t>01 1 4205</t>
  </si>
  <si>
    <t>01 1 4207</t>
  </si>
  <si>
    <t>01 1 4401</t>
  </si>
  <si>
    <t>01 1 2435</t>
  </si>
  <si>
    <t>01 2 4301</t>
  </si>
  <si>
    <t>01 3 7100</t>
  </si>
  <si>
    <t>01 4 7795</t>
  </si>
  <si>
    <t>01 5 4210</t>
  </si>
  <si>
    <t>01 5 4207</t>
  </si>
  <si>
    <t>01 5 4203</t>
  </si>
  <si>
    <t>01 5 4310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</si>
  <si>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</si>
  <si>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</si>
  <si>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</si>
  <si>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</si>
  <si>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</si>
  <si>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Погашение кредиторской задолженности по Суоярвской ЦРБ</t>
  </si>
  <si>
    <t>08 5 7457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</si>
  <si>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</si>
  <si>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</si>
  <si>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мероприятия в рамках муниципальной программы "Обеспечение населения Суоярвского района питьевой водой"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</si>
  <si>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</si>
  <si>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</si>
  <si>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01 5 7402</t>
  </si>
  <si>
    <t>08 2 4218</t>
  </si>
  <si>
    <t>отклонение</t>
  </si>
  <si>
    <t>Субсидия на выравнивание обеспеченности муниципальных образований по реализации расходных обязательств,связанных с оказанием муниципальных услуг</t>
  </si>
  <si>
    <t xml:space="preserve">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</si>
  <si>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</si>
  <si>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Жилищное хозяйство</t>
  </si>
  <si>
    <t>06 2 4305</t>
  </si>
  <si>
    <t>Средства,передаваемые для компенсации дополнительных расходов,возникающих в результате решений,принятых органами власти</t>
  </si>
  <si>
    <t>Иные межбюджетные трансферты</t>
  </si>
  <si>
    <t>08 0 6520</t>
  </si>
  <si>
    <t>540</t>
  </si>
  <si>
    <t>Субсидии на софинансирование капитальных вложений в объекты государственной (муниципальной) собственности</t>
  </si>
  <si>
    <t>Объекты строительства и реконструкции государственной и муниципальной собственности</t>
  </si>
  <si>
    <t>08 3 9040</t>
  </si>
  <si>
    <t>522</t>
  </si>
  <si>
    <t>Субсидии на софинансирование капитальных вложений в объекты государственной (муниципальной) собственности (остаток на 01.01.2015)</t>
  </si>
  <si>
    <t>Субсидии, за исключением субсидий на софинансирование капитальных вложений в объекты государственной (муниципальной) собственности (остаток на 01.01.2015)</t>
  </si>
  <si>
    <t>Благоустройство</t>
  </si>
  <si>
    <t>08 3 7600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</si>
  <si>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</si>
  <si>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</si>
  <si>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08 3 7604</t>
  </si>
  <si>
    <t>08 3 7605</t>
  </si>
  <si>
    <t>01 1 4305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</si>
  <si>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</si>
  <si>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</si>
  <si>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01 1 4312</t>
  </si>
  <si>
    <t>Софинансирование за счет местного бюджета 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</si>
  <si>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01 9 4312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</si>
  <si>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</si>
  <si>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01 1 7795</t>
  </si>
  <si>
    <t>01 9 4305</t>
  </si>
  <si>
    <t>Реализация мероприятий по сохранению мемориальных, военно-исторических объектов и памятников</t>
  </si>
  <si>
    <t>06 2 4303</t>
  </si>
  <si>
    <t>Пособия, компенсации, меры социальной поддержки по публичным нормативным обязательствам (остаток на 01.01.2015)</t>
  </si>
  <si>
    <t>06 2 6350</t>
  </si>
  <si>
    <t>06 2 9602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</si>
  <si>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(утверждение генеральных планов поселения и т.д.)</t>
  </si>
  <si>
    <t>06 2 6338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</si>
  <si>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проживающих в поселении и нуждающихся в жилых помещениях малоимущих...)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</si>
  <si>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софинансирование из аварийного жилья)</t>
  </si>
  <si>
    <t>06 2 6351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</si>
  <si>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поселений электро-, тепло-, газо- и водоснабжения населения...)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</si>
  <si>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ритуальных услуг и содержание мест захоронения...)</t>
  </si>
  <si>
    <t>06 2 6604</t>
  </si>
  <si>
    <t>06 2 6605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</si>
  <si>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сбора и вывоза бытовых отходов и мусора...)</t>
  </si>
  <si>
    <t>06  2 4305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</si>
  <si>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</si>
  <si>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Льготное питание по ДДОУ</t>
  </si>
  <si>
    <t>01 1 2340</t>
  </si>
  <si>
    <t>Субсидия на социально-экономическое развитие территорий</t>
  </si>
  <si>
    <t>08 0 4309</t>
  </si>
  <si>
    <t>Иные межбюджетные трансферты на государственную поддержку муниципальных учреждений культуры,находящихся на территории сельских поселений</t>
  </si>
  <si>
    <t>Межбюджетные трансферты на выплату денежного поощрения лучшим муниципальным учреждениям культуры</t>
  </si>
  <si>
    <t>06 2 5147</t>
  </si>
  <si>
    <t>Прочие субсидии</t>
  </si>
  <si>
    <t>06 2 4314</t>
  </si>
  <si>
    <t>Субсидии на поддержку местных инициатив граждан, проживающих в городских и сельских поселениях</t>
  </si>
  <si>
    <t>Субсидии на поддержку местных инициатив граждан, проживающих в городских и сельских поселениях в РК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</si>
  <si>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</si>
  <si>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</si>
  <si>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Мероприятия на социально-экономическое развитие территоий МО</t>
  </si>
  <si>
    <t>06 2 4309</t>
  </si>
  <si>
    <t>Дорожное хозяйство (дорожные фонды)</t>
  </si>
  <si>
    <t>Мероприятия по повышению безопасности дорожного движения в РК в рамках подпрограммы"Повышение безопасности дорожного движения в РК на 2012-2015 годы"госпрограммы РК"Развитие транспортной системы в РК на 2014-2020 годы"</t>
  </si>
  <si>
    <t>06 2 0250</t>
  </si>
  <si>
    <t>08 3 4309</t>
  </si>
  <si>
    <t>Мероприятия в области коммунального хозяйства</t>
  </si>
  <si>
    <t>08 3 7351</t>
  </si>
  <si>
    <t>Субсидии бюджетным учреждениям на иные цели (Ремонт фасада Суоярвской средней школы)</t>
  </si>
  <si>
    <t>01 3 0000</t>
  </si>
  <si>
    <t>03 0 4309</t>
  </si>
  <si>
    <t>Субсидии гражданам на приобретение жилья (за счет остатка на 01.01.2015 )</t>
  </si>
  <si>
    <t>08 4 7120</t>
  </si>
  <si>
    <t>Софинансирование за счет средств местного бюджета субсидии на обеспечение молоком (заменяющими продуктами) обучающихся общеобразовательных учреждений</t>
  </si>
  <si>
    <t>01 9 4310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</si>
  <si>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</si>
  <si>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</si>
  <si>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12 0 7795</t>
  </si>
  <si>
    <t>12 0 7790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</si>
  <si>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</si>
  <si>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 xml:space="preserve">12 0 0000 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</si>
  <si>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</si>
  <si>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Мероприятия в рамках подпрограммы "Комплексная безопасность муниципальных образовательных организаций"</t>
  </si>
  <si>
    <t>межбюджетные трансферты</t>
  </si>
  <si>
    <t>КВР 500</t>
  </si>
  <si>
    <t>08 3 7360</t>
  </si>
  <si>
    <t>фонд капремонта</t>
  </si>
  <si>
    <t>2015 ожидаемое</t>
  </si>
  <si>
    <t>2016 год прогноз</t>
  </si>
  <si>
    <t xml:space="preserve">Мероприятия по подготовке празднования к 100-летию образования  Республики Карелия в рамках подпрограммы </t>
  </si>
  <si>
    <t>03 5 7100</t>
  </si>
  <si>
    <t>Потребность</t>
  </si>
  <si>
    <t>30 0 00 12010</t>
  </si>
  <si>
    <t>08 1 00 12020</t>
  </si>
  <si>
    <t>08 1 00 12080</t>
  </si>
  <si>
    <t>08 1 00 42020</t>
  </si>
  <si>
    <t>08 1 00 42120</t>
  </si>
  <si>
    <t>08 1 00 42130</t>
  </si>
  <si>
    <t>08 1 00 42140</t>
  </si>
  <si>
    <t>Мероприятия по капитальному ремонту жилых домов (По Найстенъярвскому, Лоймольскому СП)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</si>
  <si>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</si>
  <si>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01 1 5097</t>
  </si>
  <si>
    <t>Софинансирование субсидии бюджетам муниципальных районов и городских округов на создание в общеобр.орган.,располож.в сельской местности,условий для занятий физ.культурой и спортом(Ремонт Найстенъярвкого зала)</t>
  </si>
  <si>
    <t>01 1 7317</t>
  </si>
  <si>
    <t>Софинансирование за счёт средств местного бюджета субвенции на общ.образование</t>
  </si>
  <si>
    <t>01 9 4205</t>
  </si>
  <si>
    <t>Софинансирование за счёт местного  бюджета субсидии бюджетам муниципальных районов и городских округов на создание в общеобр.орган.,располож.в сельской местности,условий для занятий физ.культурой и спортом(Ремонт Найстенъярвкого зала)</t>
  </si>
  <si>
    <t>01 9 7317</t>
  </si>
  <si>
    <t>Субсидии на поддержку реализации мер,предусмотренных Указом Президента РФ от 07.05.12г.№597"О мерах по реализации гос.соц.поддержки"</t>
  </si>
  <si>
    <t>03 1 4313</t>
  </si>
  <si>
    <t>06 2 4313</t>
  </si>
  <si>
    <t>06 1 4305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</si>
  <si>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</si>
  <si>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</si>
  <si>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</si>
  <si>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Прочая закупка товаров, работ и услуг для обеспечения государственных (муниципальных) нужд (ремонт кровли Вешк.школы)</t>
  </si>
  <si>
    <t>Распределение бюджетных ассигнований  по разделам и подразделам, целевым статьям(муниципальным программам и непрограммным направлениям деятельности) и видам расходов классификации расходов бюджетов на 2016 год</t>
  </si>
  <si>
    <t>к решению Совета депутатов муниципального</t>
  </si>
  <si>
    <t>Приложение № 5</t>
  </si>
  <si>
    <t>Сумма                                        в рублях</t>
  </si>
  <si>
    <t>Мероприятия по капитальному ремонту жилых домов</t>
  </si>
  <si>
    <t>Мероприятия в сфере жилищного хозяйства</t>
  </si>
  <si>
    <t>Подпрограмма "Организация отдыха и оздоровление детей" трудоустройство детей в каникулярное время</t>
  </si>
  <si>
    <t>06 0 00 70500</t>
  </si>
  <si>
    <t>08 1 00 75010</t>
  </si>
  <si>
    <t xml:space="preserve">12 0 00 00000 </t>
  </si>
  <si>
    <t>01 0 00 00000</t>
  </si>
  <si>
    <t>03 0 00 00000</t>
  </si>
  <si>
    <t>03 1 00 00000</t>
  </si>
  <si>
    <t>03 2 00 00000</t>
  </si>
  <si>
    <t>03 3 00 00000</t>
  </si>
  <si>
    <t>03 4 00 00000</t>
  </si>
  <si>
    <t>03 5 00 00000</t>
  </si>
  <si>
    <t>05 0 00 00000</t>
  </si>
  <si>
    <t>08 1 01 12020</t>
  </si>
  <si>
    <t>08 1 01 12080</t>
  </si>
  <si>
    <t>08 1 01 42020</t>
  </si>
  <si>
    <t>08 1 01 42120</t>
  </si>
  <si>
    <t>08 1 01 42140</t>
  </si>
  <si>
    <t>06 0 01 70500</t>
  </si>
  <si>
    <t>08 1 01 22030</t>
  </si>
  <si>
    <t>119</t>
  </si>
  <si>
    <t>11 0 01 77950</t>
  </si>
  <si>
    <t>08 2 01 42180</t>
  </si>
  <si>
    <t>12 0 01 77950</t>
  </si>
  <si>
    <t>12 0 01 77900</t>
  </si>
  <si>
    <t>09 0 01 77950</t>
  </si>
  <si>
    <t>06 2 01 51180</t>
  </si>
  <si>
    <t>08 3 01 73500</t>
  </si>
  <si>
    <t>08 3 01 73600</t>
  </si>
  <si>
    <t>08 3 01 73510</t>
  </si>
  <si>
    <t>08 3 01 76040</t>
  </si>
  <si>
    <t>08 3 01 76050</t>
  </si>
  <si>
    <t>08 9 01 77950</t>
  </si>
  <si>
    <t>01 1 01 21110</t>
  </si>
  <si>
    <t>01 1 01 23400</t>
  </si>
  <si>
    <t>01 1 01 24200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</si>
  <si>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</si>
  <si>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01 1 01 42060</t>
  </si>
  <si>
    <t>01 1 01 42040</t>
  </si>
  <si>
    <t>01 1 01 42100</t>
  </si>
  <si>
    <t>01 1 02 21120</t>
  </si>
  <si>
    <t>01 1 02 21130</t>
  </si>
  <si>
    <t>01 1 02 24210</t>
  </si>
  <si>
    <t xml:space="preserve">Фонд оплаты труда казенных учреждений </t>
  </si>
  <si>
    <t>Фонд оплаты труда казенных учреждений</t>
  </si>
  <si>
    <t>01 1 02 24230</t>
  </si>
  <si>
    <t>01 1 02 42050</t>
  </si>
  <si>
    <t>01 1 02 42070</t>
  </si>
  <si>
    <t>01 1 02 42100</t>
  </si>
  <si>
    <t>01 2 01 77950</t>
  </si>
  <si>
    <t>01 3 01 77950</t>
  </si>
  <si>
    <t>01 4 01 77950</t>
  </si>
  <si>
    <t>03 1 01 24420</t>
  </si>
  <si>
    <t>03 2 01 73100</t>
  </si>
  <si>
    <t>03 3 01 72260</t>
  </si>
  <si>
    <t>03 4 01 77950</t>
  </si>
  <si>
    <t>03 5 01 77950</t>
  </si>
  <si>
    <t>03 5 01 71000</t>
  </si>
  <si>
    <t>06 0 01 74700</t>
  </si>
  <si>
    <t>08 4 01 84910</t>
  </si>
  <si>
    <t>08 4 01 42080</t>
  </si>
  <si>
    <t>08 4 01 42110</t>
  </si>
  <si>
    <t>10 0 01 87950</t>
  </si>
  <si>
    <t>01 5 01 42070</t>
  </si>
  <si>
    <t>08 4 01 42090</t>
  </si>
  <si>
    <t>01 5 01 42030</t>
  </si>
  <si>
    <t>08 4 01 50820</t>
  </si>
  <si>
    <t>04 0 01 87950</t>
  </si>
  <si>
    <t>05 0 01 77950</t>
  </si>
  <si>
    <t>08 5 01 74570</t>
  </si>
  <si>
    <t>06 1 01 70650</t>
  </si>
  <si>
    <t>06 2 01 61300</t>
  </si>
  <si>
    <t>06 2 01 42150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</si>
  <si>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</si>
  <si>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</si>
  <si>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муниципальных органов </t>
  </si>
  <si>
    <t>Фонд оплаты труда муниципальных органов</t>
  </si>
  <si>
    <t>08 1 01 51200</t>
  </si>
  <si>
    <t>08 1 01 53910</t>
  </si>
  <si>
    <t>02 0 01 77950</t>
  </si>
  <si>
    <t>01 2 99 43010</t>
  </si>
  <si>
    <t>01 1 02 24350</t>
  </si>
  <si>
    <t>05 0 01 97950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</si>
  <si>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</si>
  <si>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</si>
  <si>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</si>
  <si>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</si>
  <si>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08 1 01 62040</t>
  </si>
  <si>
    <t>08 1 01 62030</t>
  </si>
  <si>
    <t>08 1 01 62060</t>
  </si>
  <si>
    <t>08 1 01 62180</t>
  </si>
  <si>
    <t xml:space="preserve">08 1 01 62180 </t>
  </si>
  <si>
    <t>08 1 01 62190</t>
  </si>
  <si>
    <t>08 1 01 63020</t>
  </si>
  <si>
    <t>08 1 01 63010</t>
  </si>
  <si>
    <t>03 1 01 64420</t>
  </si>
  <si>
    <t>Приложение № 6</t>
  </si>
  <si>
    <t xml:space="preserve">Ведомственная структурв расходов бюджета муниципального образования "Суоярвский район" на 2016 год по разделам и подразделам, целевым статьям и видам расходов классификации расходов бюджетов </t>
  </si>
  <si>
    <t>Администрация муниципального образования "Суоярвский район"</t>
  </si>
  <si>
    <t>01 1 02 77950</t>
  </si>
  <si>
    <t>ПОЯСНИТЕЛЬНАЯ ЗАПИСКА ПО РАСХОДАМ</t>
  </si>
  <si>
    <t>расходы по основной деятельности уточненные</t>
  </si>
  <si>
    <t>360</t>
  </si>
  <si>
    <t>Иные выплаты населению</t>
  </si>
  <si>
    <t>06 2 01 43090</t>
  </si>
  <si>
    <t>853</t>
  </si>
  <si>
    <t>Уплата иных платежей</t>
  </si>
  <si>
    <t>08 3 01 9502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</si>
  <si>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</si>
  <si>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Субсидии на обеспечение мероприятий по переселению граждан их аварийного жилищного фонда (средства РК)</t>
  </si>
  <si>
    <t>08 3 01 9602</t>
  </si>
  <si>
    <t>Субсидия на социально-экономическое развитие территории</t>
  </si>
  <si>
    <t>Cубсидия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</si>
  <si>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01 1 01 43050</t>
  </si>
  <si>
    <t>01 1 02 43050</t>
  </si>
  <si>
    <t>01 1 02 44010</t>
  </si>
  <si>
    <t>Межбюджетные трансферты на стимулирование развития карельского,вепского и финского языков,организация системы обучения этим языкам в мун.образ.учреждениях</t>
  </si>
  <si>
    <t>01 1 02 43100</t>
  </si>
  <si>
    <t>Субсидия на обеспечение молоком (заменяющими продуктами)обучающихся на ступени начального общего образования в муниципальных общеобразовательных учреждениях</t>
  </si>
  <si>
    <t>0</t>
  </si>
  <si>
    <t>Софинансирование за счет средств местного бюджета субсидии на обеспечение молоком(заменяющими продуктами)обучающихся общеобразовательных учреждений</t>
  </si>
  <si>
    <t>Субсидии на организацию отдыха детей в каникулярное время</t>
  </si>
  <si>
    <t>01 2 01 43010</t>
  </si>
  <si>
    <t>01 3 01 43090</t>
  </si>
  <si>
    <t>01 5 01 70650</t>
  </si>
  <si>
    <t>Субсидии на питание учащихся из малоимущ.семей в размере 45 руб.в учебный день на одного учащегося по Программе "АСП"</t>
  </si>
  <si>
    <t>Субсидии на строительство и реконструкцию объектов муниципальной собственности(средства РК,строительство водонагр.котельной,п.Поросозеро)</t>
  </si>
  <si>
    <t>06 2 01 90400</t>
  </si>
  <si>
    <t>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</si>
  <si>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08 3 01 43140</t>
  </si>
  <si>
    <t>06 2 01 43140</t>
  </si>
  <si>
    <t>Субсидии на поддержку местных инициатив граждан,проживающих в городских и сельских поселениях РК</t>
  </si>
  <si>
    <t>321</t>
  </si>
  <si>
    <t>Пособия, компенсации и иные социальные выплаты гражданам, кроме публичных нормативных обязательств</t>
  </si>
  <si>
    <t>01 1 02 42040</t>
  </si>
  <si>
    <t>Содержание детского дома за счёт средств местного бюджета</t>
  </si>
  <si>
    <t>06 2 01 43030</t>
  </si>
  <si>
    <t>Субсидия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</si>
  <si>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03 0 01 43030</t>
  </si>
  <si>
    <t>Cофинансирование за счет средств местного бюджета субсидии на расселение аварийного жилья</t>
  </si>
  <si>
    <t>06 2 01 S9602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</si>
  <si>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(Вешкел.школа)</t>
  </si>
  <si>
    <t>01 1 02 50970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</si>
  <si>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</si>
  <si>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R0970</t>
  </si>
  <si>
    <t>Софинансирование за счёт средств местного бюджета субсидии на социально-экономическое развитие территорий</t>
  </si>
  <si>
    <t xml:space="preserve">Субсидия на социально-экономическое развитие территории 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</si>
  <si>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</si>
  <si>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</si>
  <si>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Субсидия на компенсацию части затрат на уплату процентов по кредитам,полученным муниципальными образованиями в российских кредитных организациях</t>
  </si>
  <si>
    <t>06 1 01 43160</t>
  </si>
  <si>
    <t>Софинансирование за счет средств местного бюджета субсидии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</si>
  <si>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03 0 99 43030</t>
  </si>
  <si>
    <t>Софинансирование за счет средств местного бюджета 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</si>
  <si>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за сч ост-ка на 01.01.2016 г</t>
  </si>
  <si>
    <t>01 1 02 S0650</t>
  </si>
  <si>
    <t>01 1 02 24211</t>
  </si>
  <si>
    <t>01 1 02 24240</t>
  </si>
  <si>
    <t>01 1 02 S3100</t>
  </si>
  <si>
    <t>01 2 01 S3010</t>
  </si>
  <si>
    <t>01 3 01 S3090</t>
  </si>
  <si>
    <t>08 3 01 S3140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</si>
</sst>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</numFmts>
  <fonts count="4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10"/>
      <color indexed="36"/>
      <name val="Times New Roman"/>
      <family val="1"/>
    </font>
    <font>
      <i/>
      <sz val="10"/>
      <color indexed="17"/>
      <name val="Times New Roman"/>
      <family val="1"/>
    </font>
    <font>
      <sz val="9"/>
      <color indexed="20"/>
      <name val="Arial"/>
      <family val="2"/>
    </font>
    <font>
      <b/>
      <sz val="10"/>
      <color indexed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 Cyr"/>
      <family val="0"/>
    </font>
    <font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495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1" fillId="2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22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2" xfId="0" applyNumberFormat="1" applyFont="1" applyFill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 horizontal="left" vertical="top" wrapText="1"/>
    </xf>
    <xf numFmtId="49" fontId="16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49" fontId="16" fillId="0" borderId="13" xfId="0" applyNumberFormat="1" applyFont="1" applyFill="1" applyBorder="1" applyAlignment="1" applyProtection="1">
      <alignment horizontal="center" vertical="top"/>
      <protection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>
      <alignment horizontal="center" vertical="top"/>
    </xf>
    <xf numFmtId="49" fontId="16" fillId="0" borderId="13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 applyProtection="1">
      <alignment horizontal="center" vertical="top"/>
      <protection/>
    </xf>
    <xf numFmtId="49" fontId="11" fillId="22" borderId="13" xfId="0" applyNumberFormat="1" applyFont="1" applyFill="1" applyBorder="1" applyAlignment="1" applyProtection="1">
      <alignment horizontal="center" vertical="top"/>
      <protection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left" vertical="center" wrapText="1"/>
    </xf>
    <xf numFmtId="0" fontId="11" fillId="22" borderId="11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49" fontId="16" fillId="0" borderId="13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9" fontId="16" fillId="0" borderId="16" xfId="0" applyNumberFormat="1" applyFont="1" applyBorder="1" applyAlignment="1" applyProtection="1">
      <alignment horizontal="center" vertical="top"/>
      <protection locked="0"/>
    </xf>
    <xf numFmtId="49" fontId="16" fillId="0" borderId="16" xfId="0" applyNumberFormat="1" applyFont="1" applyFill="1" applyBorder="1" applyAlignment="1">
      <alignment horizontal="center" wrapText="1"/>
    </xf>
    <xf numFmtId="1" fontId="16" fillId="0" borderId="17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wrapText="1"/>
    </xf>
    <xf numFmtId="1" fontId="16" fillId="0" borderId="18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9" xfId="0" applyNumberFormat="1" applyFont="1" applyBorder="1" applyAlignment="1">
      <alignment vertical="top"/>
    </xf>
    <xf numFmtId="49" fontId="2" fillId="0" borderId="20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>
      <alignment horizontal="left" vertical="center" wrapText="1"/>
    </xf>
    <xf numFmtId="49" fontId="11" fillId="24" borderId="13" xfId="0" applyNumberFormat="1" applyFont="1" applyFill="1" applyBorder="1" applyAlignment="1" applyProtection="1">
      <alignment horizontal="center" vertical="top"/>
      <protection locked="0"/>
    </xf>
    <xf numFmtId="49" fontId="3" fillId="2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 applyProtection="1">
      <alignment horizontal="center" vertical="top"/>
      <protection locked="0"/>
    </xf>
    <xf numFmtId="49" fontId="2" fillId="0" borderId="21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>
      <alignment/>
    </xf>
    <xf numFmtId="0" fontId="7" fillId="0" borderId="15" xfId="0" applyFont="1" applyBorder="1" applyAlignment="1">
      <alignment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49" fontId="12" fillId="0" borderId="16" xfId="0" applyNumberFormat="1" applyFont="1" applyBorder="1" applyAlignment="1" applyProtection="1">
      <alignment horizontal="center" vertical="top"/>
      <protection locked="0"/>
    </xf>
    <xf numFmtId="49" fontId="3" fillId="24" borderId="16" xfId="0" applyNumberFormat="1" applyFont="1" applyFill="1" applyBorder="1" applyAlignment="1" applyProtection="1">
      <alignment horizontal="center" vertical="top"/>
      <protection locked="0"/>
    </xf>
    <xf numFmtId="49" fontId="11" fillId="22" borderId="16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6" fillId="0" borderId="16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16" fillId="0" borderId="21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8" fillId="0" borderId="16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  <xf numFmtId="0" fontId="16" fillId="0" borderId="11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3" fillId="24" borderId="23" xfId="0" applyFont="1" applyFill="1" applyBorder="1" applyAlignment="1">
      <alignment horizontal="left" vertical="top" wrapText="1"/>
    </xf>
    <xf numFmtId="49" fontId="3" fillId="24" borderId="16" xfId="0" applyNumberFormat="1" applyFont="1" applyFill="1" applyBorder="1" applyAlignment="1">
      <alignment horizontal="center" vertical="top"/>
    </xf>
    <xf numFmtId="4" fontId="3" fillId="24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49" fontId="11" fillId="24" borderId="13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16" xfId="0" applyNumberFormat="1" applyFont="1" applyFill="1" applyBorder="1" applyAlignment="1" applyProtection="1">
      <alignment horizontal="center" vertical="top"/>
      <protection locked="0"/>
    </xf>
    <xf numFmtId="4" fontId="11" fillId="24" borderId="19" xfId="0" applyNumberFormat="1" applyFont="1" applyFill="1" applyBorder="1" applyAlignment="1">
      <alignment vertical="top"/>
    </xf>
    <xf numFmtId="0" fontId="11" fillId="24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19" xfId="0" applyNumberFormat="1" applyFont="1" applyFill="1" applyBorder="1" applyAlignment="1">
      <alignment vertical="top"/>
    </xf>
    <xf numFmtId="4" fontId="16" fillId="0" borderId="19" xfId="0" applyNumberFormat="1" applyFont="1" applyBorder="1" applyAlignment="1">
      <alignment vertical="top"/>
    </xf>
    <xf numFmtId="4" fontId="11" fillId="24" borderId="10" xfId="0" applyNumberFormat="1" applyFont="1" applyFill="1" applyBorder="1" applyAlignment="1">
      <alignment vertical="top"/>
    </xf>
    <xf numFmtId="0" fontId="6" fillId="0" borderId="18" xfId="0" applyFont="1" applyBorder="1" applyAlignment="1">
      <alignment horizontal="left" vertical="top" wrapText="1"/>
    </xf>
    <xf numFmtId="49" fontId="6" fillId="0" borderId="24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1" fillId="22" borderId="10" xfId="0" applyNumberFormat="1" applyFont="1" applyFill="1" applyBorder="1" applyAlignment="1">
      <alignment horizontal="center" vertical="top"/>
    </xf>
    <xf numFmtId="0" fontId="11" fillId="22" borderId="10" xfId="0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16" fillId="0" borderId="16" xfId="0" applyFont="1" applyBorder="1" applyAlignment="1">
      <alignment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3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6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6" fillId="0" borderId="25" xfId="0" applyNumberFormat="1" applyFont="1" applyFill="1" applyBorder="1" applyAlignment="1" applyProtection="1">
      <alignment horizontal="center" vertical="top"/>
      <protection/>
    </xf>
    <xf numFmtId="49" fontId="16" fillId="0" borderId="22" xfId="0" applyNumberFormat="1" applyFont="1" applyBorder="1" applyAlignment="1" applyProtection="1">
      <alignment horizontal="center" vertical="top"/>
      <protection locked="0"/>
    </xf>
    <xf numFmtId="4" fontId="16" fillId="0" borderId="25" xfId="0" applyNumberFormat="1" applyFont="1" applyBorder="1" applyAlignment="1">
      <alignment vertical="top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1" xfId="0" applyFont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49" fontId="11" fillId="22" borderId="16" xfId="0" applyNumberFormat="1" applyFont="1" applyFill="1" applyBorder="1" applyAlignment="1">
      <alignment horizontal="center" vertical="top"/>
    </xf>
    <xf numFmtId="49" fontId="19" fillId="0" borderId="16" xfId="0" applyNumberFormat="1" applyFont="1" applyBorder="1" applyAlignment="1" applyProtection="1">
      <alignment horizontal="center" vertical="top"/>
      <protection locked="0"/>
    </xf>
    <xf numFmtId="49" fontId="11" fillId="24" borderId="23" xfId="0" applyNumberFormat="1" applyFont="1" applyFill="1" applyBorder="1" applyAlignment="1" applyProtection="1">
      <alignment horizontal="center" vertical="top"/>
      <protection locked="0"/>
    </xf>
    <xf numFmtId="49" fontId="3" fillId="24" borderId="23" xfId="0" applyNumberFormat="1" applyFont="1" applyFill="1" applyBorder="1" applyAlignment="1" applyProtection="1">
      <alignment horizontal="center" vertical="top"/>
      <protection locked="0"/>
    </xf>
    <xf numFmtId="49" fontId="6" fillId="0" borderId="23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 applyProtection="1">
      <alignment horizontal="center" vertical="top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9" fontId="16" fillId="0" borderId="16" xfId="0" applyNumberFormat="1" applyFont="1" applyBorder="1" applyAlignment="1" applyProtection="1">
      <alignment horizontal="center" vertical="top"/>
      <protection locked="0"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49" fontId="6" fillId="0" borderId="26" xfId="0" applyNumberFormat="1" applyFont="1" applyFill="1" applyBorder="1" applyAlignment="1" applyProtection="1">
      <alignment horizontal="center" vertical="top"/>
      <protection locked="0"/>
    </xf>
    <xf numFmtId="49" fontId="11" fillId="22" borderId="13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 applyProtection="1">
      <alignment horizontal="center" vertical="top"/>
      <protection locked="0"/>
    </xf>
    <xf numFmtId="49" fontId="19" fillId="0" borderId="13" xfId="0" applyNumberFormat="1" applyFont="1" applyBorder="1" applyAlignment="1" applyProtection="1">
      <alignment horizontal="center" vertical="top"/>
      <protection locked="0"/>
    </xf>
    <xf numFmtId="49" fontId="16" fillId="0" borderId="27" xfId="0" applyNumberFormat="1" applyFont="1" applyBorder="1" applyAlignment="1" applyProtection="1">
      <alignment horizontal="center" vertical="top"/>
      <protection locked="0"/>
    </xf>
    <xf numFmtId="49" fontId="2" fillId="0" borderId="27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12" fillId="0" borderId="23" xfId="0" applyNumberFormat="1" applyFont="1" applyBorder="1" applyAlignment="1" applyProtection="1">
      <alignment horizontal="center" vertical="top"/>
      <protection locked="0"/>
    </xf>
    <xf numFmtId="49" fontId="6" fillId="0" borderId="28" xfId="0" applyNumberFormat="1" applyFont="1" applyBorder="1" applyAlignment="1" applyProtection="1">
      <alignment horizontal="center" vertical="top"/>
      <protection locked="0"/>
    </xf>
    <xf numFmtId="49" fontId="16" fillId="0" borderId="28" xfId="0" applyNumberFormat="1" applyFont="1" applyBorder="1" applyAlignment="1" applyProtection="1">
      <alignment horizontal="center" vertical="top"/>
      <protection locked="0"/>
    </xf>
    <xf numFmtId="49" fontId="2" fillId="0" borderId="28" xfId="0" applyNumberFormat="1" applyFont="1" applyBorder="1" applyAlignment="1" applyProtection="1">
      <alignment horizontal="center" vertical="top"/>
      <protection locked="0"/>
    </xf>
    <xf numFmtId="49" fontId="2" fillId="0" borderId="13" xfId="0" applyNumberFormat="1" applyFont="1" applyBorder="1" applyAlignment="1" applyProtection="1">
      <alignment horizontal="center" vertical="top"/>
      <protection locked="0"/>
    </xf>
    <xf numFmtId="49" fontId="11" fillId="22" borderId="23" xfId="0" applyNumberFormat="1" applyFont="1" applyFill="1" applyBorder="1" applyAlignment="1" applyProtection="1">
      <alignment horizontal="center" vertical="top"/>
      <protection locked="0"/>
    </xf>
    <xf numFmtId="49" fontId="3" fillId="0" borderId="23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vertical="top"/>
      <protection locked="0"/>
    </xf>
    <xf numFmtId="49" fontId="8" fillId="0" borderId="23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>
      <alignment horizontal="center" vertical="center"/>
    </xf>
    <xf numFmtId="49" fontId="3" fillId="24" borderId="23" xfId="0" applyNumberFormat="1" applyFont="1" applyFill="1" applyBorder="1" applyAlignment="1">
      <alignment horizontal="center" vertical="top"/>
    </xf>
    <xf numFmtId="49" fontId="6" fillId="0" borderId="23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23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3" xfId="0" applyNumberFormat="1" applyFont="1" applyFill="1" applyBorder="1" applyAlignment="1" applyProtection="1">
      <alignment horizontal="center" vertical="top"/>
      <protection locked="0"/>
    </xf>
    <xf numFmtId="49" fontId="16" fillId="0" borderId="24" xfId="0" applyNumberFormat="1" applyFont="1" applyFill="1" applyBorder="1" applyAlignment="1" applyProtection="1">
      <alignment horizontal="center" vertical="top"/>
      <protection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23" xfId="0" applyNumberFormat="1" applyFont="1" applyFill="1" applyBorder="1" applyAlignment="1" applyProtection="1">
      <alignment horizontal="center" vertical="top"/>
      <protection locked="0"/>
    </xf>
    <xf numFmtId="4" fontId="16" fillId="0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top"/>
    </xf>
    <xf numFmtId="0" fontId="16" fillId="0" borderId="11" xfId="0" applyFont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16" fillId="0" borderId="16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3" xfId="0" applyNumberFormat="1" applyFont="1" applyFill="1" applyBorder="1" applyAlignment="1" applyProtection="1">
      <alignment horizontal="center" vertical="top"/>
      <protection/>
    </xf>
    <xf numFmtId="49" fontId="16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/>
    </xf>
    <xf numFmtId="49" fontId="16" fillId="0" borderId="13" xfId="0" applyNumberFormat="1" applyFont="1" applyFill="1" applyBorder="1" applyAlignment="1">
      <alignment horizontal="center" vertical="top"/>
    </xf>
    <xf numFmtId="49" fontId="16" fillId="0" borderId="16" xfId="0" applyNumberFormat="1" applyFont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29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0" fontId="16" fillId="0" borderId="11" xfId="0" applyNumberFormat="1" applyFont="1" applyBorder="1" applyAlignment="1">
      <alignment horizontal="left" vertical="top" wrapText="1"/>
    </xf>
    <xf numFmtId="176" fontId="21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24" borderId="11" xfId="0" applyFont="1" applyFill="1" applyBorder="1" applyAlignment="1">
      <alignment horizontal="left" vertical="top" wrapText="1"/>
    </xf>
    <xf numFmtId="0" fontId="3" fillId="24" borderId="30" xfId="0" applyFont="1" applyFill="1" applyBorder="1" applyAlignment="1" applyProtection="1">
      <alignment horizontal="right" vertical="top" wrapText="1"/>
      <protection/>
    </xf>
    <xf numFmtId="49" fontId="3" fillId="24" borderId="31" xfId="0" applyNumberFormat="1" applyFont="1" applyFill="1" applyBorder="1" applyAlignment="1">
      <alignment horizontal="left" vertical="top"/>
    </xf>
    <xf numFmtId="49" fontId="3" fillId="24" borderId="32" xfId="0" applyNumberFormat="1" applyFont="1" applyFill="1" applyBorder="1" applyAlignment="1">
      <alignment horizontal="left" vertical="top"/>
    </xf>
    <xf numFmtId="49" fontId="3" fillId="24" borderId="33" xfId="0" applyNumberFormat="1" applyFont="1" applyFill="1" applyBorder="1" applyAlignment="1">
      <alignment horizontal="center" vertical="top"/>
    </xf>
    <xf numFmtId="4" fontId="11" fillId="24" borderId="34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0" fontId="0" fillId="22" borderId="10" xfId="0" applyFill="1" applyBorder="1" applyAlignment="1">
      <alignment/>
    </xf>
    <xf numFmtId="4" fontId="0" fillId="22" borderId="10" xfId="0" applyNumberFormat="1" applyFill="1" applyBorder="1" applyAlignment="1">
      <alignment/>
    </xf>
    <xf numFmtId="49" fontId="16" fillId="0" borderId="23" xfId="0" applyNumberFormat="1" applyFont="1" applyFill="1" applyBorder="1" applyAlignment="1">
      <alignment horizontal="left" vertical="center" wrapText="1"/>
    </xf>
    <xf numFmtId="49" fontId="16" fillId="0" borderId="13" xfId="0" applyNumberFormat="1" applyFont="1" applyFill="1" applyBorder="1" applyAlignment="1" applyProtection="1">
      <alignment horizontal="center" vertical="top"/>
      <protection locked="0"/>
    </xf>
    <xf numFmtId="49" fontId="22" fillId="0" borderId="10" xfId="0" applyNumberFormat="1" applyFont="1" applyBorder="1" applyAlignment="1" applyProtection="1">
      <alignment horizontal="center" vertical="top"/>
      <protection locked="0"/>
    </xf>
    <xf numFmtId="49" fontId="22" fillId="0" borderId="23" xfId="0" applyNumberFormat="1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>
      <alignment horizontal="left" vertical="top" wrapText="1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0" fontId="10" fillId="0" borderId="0" xfId="0" applyFont="1" applyAlignment="1">
      <alignment wrapText="1"/>
    </xf>
    <xf numFmtId="49" fontId="10" fillId="0" borderId="24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Fill="1" applyBorder="1" applyAlignment="1">
      <alignment vertical="top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 applyProtection="1">
      <alignment horizontal="center" vertical="top"/>
      <protection/>
    </xf>
    <xf numFmtId="49" fontId="10" fillId="0" borderId="21" xfId="0" applyNumberFormat="1" applyFont="1" applyBorder="1" applyAlignment="1" applyProtection="1">
      <alignment horizontal="center" vertical="top"/>
      <protection locked="0"/>
    </xf>
    <xf numFmtId="49" fontId="10" fillId="0" borderId="0" xfId="0" applyNumberFormat="1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>
      <alignment horizontal="left" vertical="top" wrapText="1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0" fillId="0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 horizontal="left" vertical="center" wrapText="1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/>
    </xf>
    <xf numFmtId="0" fontId="16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6" fillId="0" borderId="15" xfId="0" applyFont="1" applyBorder="1" applyAlignment="1">
      <alignment wrapText="1"/>
    </xf>
    <xf numFmtId="49" fontId="2" fillId="0" borderId="23" xfId="0" applyNumberFormat="1" applyFont="1" applyFill="1" applyBorder="1" applyAlignment="1" applyProtection="1">
      <alignment horizontal="center" vertical="top"/>
      <protection locked="0"/>
    </xf>
    <xf numFmtId="49" fontId="6" fillId="0" borderId="23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 horizontal="left" vertical="top" wrapText="1"/>
    </xf>
    <xf numFmtId="49" fontId="10" fillId="0" borderId="35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6" fillId="0" borderId="23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6" fillId="0" borderId="11" xfId="0" applyFont="1" applyBorder="1" applyAlignment="1">
      <alignment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3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23" xfId="0" applyNumberFormat="1" applyFont="1" applyFill="1" applyBorder="1" applyAlignment="1" applyProtection="1">
      <alignment horizontal="center" vertical="top"/>
      <protection locked="0"/>
    </xf>
    <xf numFmtId="4" fontId="16" fillId="0" borderId="10" xfId="0" applyNumberFormat="1" applyFont="1" applyFill="1" applyBorder="1" applyAlignment="1">
      <alignment vertical="top"/>
    </xf>
    <xf numFmtId="0" fontId="7" fillId="0" borderId="11" xfId="0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16" fillId="0" borderId="13" xfId="0" applyNumberFormat="1" applyFont="1" applyBorder="1" applyAlignment="1">
      <alignment vertical="top"/>
    </xf>
    <xf numFmtId="4" fontId="2" fillId="0" borderId="29" xfId="0" applyNumberFormat="1" applyFont="1" applyBorder="1" applyAlignment="1">
      <alignment vertical="top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0" fontId="0" fillId="22" borderId="0" xfId="0" applyFill="1" applyBorder="1" applyAlignment="1">
      <alignment/>
    </xf>
    <xf numFmtId="0" fontId="16" fillId="0" borderId="11" xfId="0" applyFont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center" vertical="top"/>
    </xf>
    <xf numFmtId="49" fontId="16" fillId="0" borderId="16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Border="1" applyAlignment="1">
      <alignment vertical="top"/>
    </xf>
    <xf numFmtId="9" fontId="0" fillId="0" borderId="0" xfId="0" applyNumberFormat="1" applyAlignment="1">
      <alignment/>
    </xf>
    <xf numFmtId="49" fontId="23" fillId="0" borderId="23" xfId="0" applyNumberFormat="1" applyFont="1" applyFill="1" applyBorder="1" applyAlignment="1" applyProtection="1">
      <alignment horizontal="center" vertical="top"/>
      <protection locked="0"/>
    </xf>
    <xf numFmtId="49" fontId="2" fillId="0" borderId="29" xfId="0" applyNumberFormat="1" applyFont="1" applyFill="1" applyBorder="1" applyAlignment="1" applyProtection="1">
      <alignment horizontal="center" vertical="top"/>
      <protection/>
    </xf>
    <xf numFmtId="0" fontId="16" fillId="0" borderId="18" xfId="0" applyFont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29" xfId="0" applyNumberFormat="1" applyFont="1" applyFill="1" applyBorder="1" applyAlignment="1" applyProtection="1">
      <alignment horizontal="center" vertical="top"/>
      <protection/>
    </xf>
    <xf numFmtId="0" fontId="16" fillId="0" borderId="23" xfId="0" applyFont="1" applyBorder="1" applyAlignment="1">
      <alignment horizontal="left" vertical="top" wrapText="1"/>
    </xf>
    <xf numFmtId="172" fontId="2" fillId="0" borderId="15" xfId="0" applyNumberFormat="1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172" fontId="2" fillId="0" borderId="16" xfId="0" applyNumberFormat="1" applyFont="1" applyFill="1" applyBorder="1" applyAlignment="1">
      <alignment horizontal="left" vertical="center" wrapText="1"/>
    </xf>
    <xf numFmtId="49" fontId="3" fillId="24" borderId="36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10" fillId="0" borderId="23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2" fillId="0" borderId="24" xfId="0" applyFont="1" applyBorder="1" applyAlignment="1">
      <alignment horizontal="left" vertical="top" wrapText="1"/>
    </xf>
    <xf numFmtId="4" fontId="2" fillId="0" borderId="37" xfId="0" applyNumberFormat="1" applyFont="1" applyBorder="1" applyAlignment="1">
      <alignment vertical="top"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3" fillId="24" borderId="38" xfId="0" applyFont="1" applyFill="1" applyBorder="1" applyAlignment="1" applyProtection="1">
      <alignment horizontal="right" vertical="top" wrapText="1"/>
      <protection/>
    </xf>
    <xf numFmtId="0" fontId="0" fillId="0" borderId="25" xfId="0" applyBorder="1" applyAlignment="1">
      <alignment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left" vertical="top" wrapText="1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16" fillId="0" borderId="23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Fill="1" applyBorder="1" applyAlignment="1">
      <alignment horizontal="left" vertical="center" wrapText="1"/>
    </xf>
    <xf numFmtId="49" fontId="7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4" fontId="11" fillId="0" borderId="39" xfId="0" applyNumberFormat="1" applyFont="1" applyFill="1" applyBorder="1" applyAlignment="1">
      <alignment vertical="top"/>
    </xf>
    <xf numFmtId="49" fontId="25" fillId="22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49" fontId="16" fillId="0" borderId="23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horizontal="right" vertical="center"/>
    </xf>
    <xf numFmtId="49" fontId="16" fillId="0" borderId="29" xfId="0" applyNumberFormat="1" applyFont="1" applyFill="1" applyBorder="1" applyAlignment="1">
      <alignment horizontal="center" vertical="top"/>
    </xf>
    <xf numFmtId="4" fontId="16" fillId="0" borderId="10" xfId="0" applyNumberFormat="1" applyFont="1" applyFill="1" applyBorder="1" applyAlignment="1">
      <alignment vertical="top"/>
    </xf>
    <xf numFmtId="49" fontId="16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7" fillId="0" borderId="0" xfId="0" applyNumberFormat="1" applyFont="1" applyBorder="1" applyAlignment="1">
      <alignment/>
    </xf>
    <xf numFmtId="4" fontId="11" fillId="22" borderId="16" xfId="0" applyNumberFormat="1" applyFont="1" applyFill="1" applyBorder="1" applyAlignment="1">
      <alignment vertical="top"/>
    </xf>
    <xf numFmtId="4" fontId="6" fillId="0" borderId="16" xfId="0" applyNumberFormat="1" applyFont="1" applyBorder="1" applyAlignment="1">
      <alignment vertical="top"/>
    </xf>
    <xf numFmtId="4" fontId="16" fillId="0" borderId="16" xfId="0" applyNumberFormat="1" applyFont="1" applyBorder="1" applyAlignment="1">
      <alignment vertical="top"/>
    </xf>
    <xf numFmtId="4" fontId="2" fillId="0" borderId="16" xfId="0" applyNumberFormat="1" applyFont="1" applyBorder="1" applyAlignment="1">
      <alignment vertical="top"/>
    </xf>
    <xf numFmtId="4" fontId="16" fillId="0" borderId="16" xfId="0" applyNumberFormat="1" applyFont="1" applyBorder="1" applyAlignment="1">
      <alignment vertical="top"/>
    </xf>
    <xf numFmtId="4" fontId="16" fillId="0" borderId="16" xfId="0" applyNumberFormat="1" applyFont="1" applyBorder="1" applyAlignment="1">
      <alignment vertical="top"/>
    </xf>
    <xf numFmtId="4" fontId="16" fillId="0" borderId="16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11" fillId="24" borderId="16" xfId="0" applyNumberFormat="1" applyFont="1" applyFill="1" applyBorder="1" applyAlignment="1">
      <alignment vertical="top"/>
    </xf>
    <xf numFmtId="4" fontId="16" fillId="0" borderId="23" xfId="0" applyNumberFormat="1" applyFont="1" applyBorder="1" applyAlignment="1">
      <alignment vertical="top"/>
    </xf>
    <xf numFmtId="4" fontId="2" fillId="0" borderId="35" xfId="0" applyNumberFormat="1" applyFont="1" applyBorder="1" applyAlignment="1">
      <alignment vertical="top"/>
    </xf>
    <xf numFmtId="4" fontId="16" fillId="0" borderId="35" xfId="0" applyNumberFormat="1" applyFont="1" applyBorder="1" applyAlignment="1">
      <alignment vertical="top"/>
    </xf>
    <xf numFmtId="4" fontId="6" fillId="0" borderId="16" xfId="0" applyNumberFormat="1" applyFont="1" applyFill="1" applyBorder="1" applyAlignment="1">
      <alignment vertical="top"/>
    </xf>
    <xf numFmtId="4" fontId="16" fillId="0" borderId="16" xfId="0" applyNumberFormat="1" applyFont="1" applyFill="1" applyBorder="1" applyAlignment="1">
      <alignment vertical="top"/>
    </xf>
    <xf numFmtId="4" fontId="16" fillId="0" borderId="16" xfId="0" applyNumberFormat="1" applyFont="1" applyFill="1" applyBorder="1" applyAlignment="1">
      <alignment vertical="top"/>
    </xf>
    <xf numFmtId="4" fontId="10" fillId="0" borderId="16" xfId="0" applyNumberFormat="1" applyFont="1" applyBorder="1" applyAlignment="1">
      <alignment vertical="top"/>
    </xf>
    <xf numFmtId="4" fontId="8" fillId="0" borderId="16" xfId="0" applyNumberFormat="1" applyFont="1" applyBorder="1" applyAlignment="1">
      <alignment vertical="top"/>
    </xf>
    <xf numFmtId="4" fontId="10" fillId="0" borderId="16" xfId="0" applyNumberFormat="1" applyFont="1" applyBorder="1" applyAlignment="1">
      <alignment vertical="top"/>
    </xf>
    <xf numFmtId="4" fontId="2" fillId="0" borderId="21" xfId="0" applyNumberFormat="1" applyFont="1" applyBorder="1" applyAlignment="1">
      <alignment vertical="top"/>
    </xf>
    <xf numFmtId="4" fontId="10" fillId="0" borderId="16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top" wrapText="1"/>
    </xf>
    <xf numFmtId="4" fontId="10" fillId="0" borderId="16" xfId="0" applyNumberFormat="1" applyFont="1" applyBorder="1" applyAlignment="1">
      <alignment vertical="top"/>
    </xf>
    <xf numFmtId="4" fontId="10" fillId="0" borderId="16" xfId="0" applyNumberFormat="1" applyFont="1" applyFill="1" applyBorder="1" applyAlignment="1">
      <alignment vertical="top"/>
    </xf>
    <xf numFmtId="4" fontId="10" fillId="0" borderId="16" xfId="0" applyNumberFormat="1" applyFont="1" applyBorder="1" applyAlignment="1">
      <alignment vertical="top"/>
    </xf>
    <xf numFmtId="4" fontId="16" fillId="0" borderId="16" xfId="0" applyNumberFormat="1" applyFont="1" applyBorder="1" applyAlignment="1">
      <alignment vertical="top"/>
    </xf>
    <xf numFmtId="4" fontId="2" fillId="0" borderId="16" xfId="0" applyNumberFormat="1" applyFont="1" applyFill="1" applyBorder="1" applyAlignment="1">
      <alignment vertical="top"/>
    </xf>
    <xf numFmtId="4" fontId="16" fillId="0" borderId="16" xfId="0" applyNumberFormat="1" applyFont="1" applyFill="1" applyBorder="1" applyAlignment="1">
      <alignment vertical="top"/>
    </xf>
    <xf numFmtId="4" fontId="3" fillId="24" borderId="16" xfId="0" applyNumberFormat="1" applyFont="1" applyFill="1" applyBorder="1" applyAlignment="1">
      <alignment vertical="top"/>
    </xf>
    <xf numFmtId="4" fontId="2" fillId="0" borderId="26" xfId="0" applyNumberFormat="1" applyFont="1" applyBorder="1" applyAlignment="1">
      <alignment vertical="top"/>
    </xf>
    <xf numFmtId="4" fontId="16" fillId="0" borderId="26" xfId="0" applyNumberFormat="1" applyFont="1" applyBorder="1" applyAlignment="1">
      <alignment vertical="top"/>
    </xf>
    <xf numFmtId="4" fontId="11" fillId="24" borderId="26" xfId="0" applyNumberFormat="1" applyFont="1" applyFill="1" applyBorder="1" applyAlignment="1">
      <alignment vertical="top"/>
    </xf>
    <xf numFmtId="4" fontId="6" fillId="0" borderId="26" xfId="0" applyNumberFormat="1" applyFont="1" applyFill="1" applyBorder="1" applyAlignment="1">
      <alignment vertical="top"/>
    </xf>
    <xf numFmtId="4" fontId="2" fillId="0" borderId="21" xfId="0" applyNumberFormat="1" applyFont="1" applyFill="1" applyBorder="1" applyAlignment="1">
      <alignment vertical="top"/>
    </xf>
    <xf numFmtId="4" fontId="11" fillId="24" borderId="32" xfId="0" applyNumberFormat="1" applyFont="1" applyFill="1" applyBorder="1" applyAlignment="1">
      <alignment vertical="top"/>
    </xf>
    <xf numFmtId="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49" fontId="11" fillId="22" borderId="23" xfId="0" applyNumberFormat="1" applyFont="1" applyFill="1" applyBorder="1" applyAlignment="1">
      <alignment horizontal="center" vertical="top"/>
    </xf>
    <xf numFmtId="49" fontId="19" fillId="0" borderId="23" xfId="0" applyNumberFormat="1" applyFont="1" applyBorder="1" applyAlignment="1" applyProtection="1">
      <alignment horizontal="center" vertical="top"/>
      <protection locked="0"/>
    </xf>
    <xf numFmtId="49" fontId="16" fillId="0" borderId="16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vertical="top"/>
    </xf>
    <xf numFmtId="49" fontId="16" fillId="0" borderId="40" xfId="0" applyNumberFormat="1" applyFont="1" applyFill="1" applyBorder="1" applyAlignment="1" applyProtection="1">
      <alignment horizontal="center" vertical="top"/>
      <protection/>
    </xf>
    <xf numFmtId="49" fontId="16" fillId="0" borderId="25" xfId="0" applyNumberFormat="1" applyFont="1" applyBorder="1" applyAlignment="1" applyProtection="1">
      <alignment horizontal="center" vertical="top"/>
      <protection locked="0"/>
    </xf>
    <xf numFmtId="49" fontId="16" fillId="0" borderId="25" xfId="0" applyNumberFormat="1" applyFont="1" applyBorder="1" applyAlignment="1" applyProtection="1">
      <alignment horizontal="center" vertical="top"/>
      <protection locked="0"/>
    </xf>
    <xf numFmtId="49" fontId="16" fillId="0" borderId="27" xfId="0" applyNumberFormat="1" applyFont="1" applyFill="1" applyBorder="1" applyAlignment="1" applyProtection="1">
      <alignment horizontal="center" vertical="top"/>
      <protection locked="0"/>
    </xf>
    <xf numFmtId="49" fontId="2" fillId="0" borderId="24" xfId="0" applyNumberFormat="1" applyFont="1" applyFill="1" applyBorder="1" applyAlignment="1" applyProtection="1">
      <alignment horizontal="center" vertical="top"/>
      <protection/>
    </xf>
    <xf numFmtId="172" fontId="2" fillId="0" borderId="23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4" fontId="10" fillId="0" borderId="23" xfId="0" applyNumberFormat="1" applyFont="1" applyBorder="1" applyAlignment="1">
      <alignment vertical="top"/>
    </xf>
    <xf numFmtId="4" fontId="6" fillId="0" borderId="23" xfId="0" applyNumberFormat="1" applyFont="1" applyBorder="1" applyAlignment="1">
      <alignment vertical="top"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0" fontId="11" fillId="22" borderId="16" xfId="0" applyFont="1" applyFill="1" applyBorder="1" applyAlignment="1">
      <alignment horizontal="left" vertical="top" wrapText="1"/>
    </xf>
    <xf numFmtId="49" fontId="6" fillId="0" borderId="41" xfId="0" applyNumberFormat="1" applyFont="1" applyFill="1" applyBorder="1" applyAlignment="1">
      <alignment horizontal="left" vertical="center" wrapText="1"/>
    </xf>
    <xf numFmtId="49" fontId="16" fillId="0" borderId="18" xfId="0" applyNumberFormat="1" applyFont="1" applyFill="1" applyBorder="1" applyAlignment="1">
      <alignment horizontal="left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49" fontId="16" fillId="0" borderId="41" xfId="0" applyNumberFormat="1" applyFont="1" applyFill="1" applyBorder="1" applyAlignment="1">
      <alignment horizontal="left" vertical="center" wrapText="1"/>
    </xf>
    <xf numFmtId="0" fontId="19" fillId="0" borderId="16" xfId="0" applyFont="1" applyBorder="1" applyAlignment="1">
      <alignment wrapText="1"/>
    </xf>
    <xf numFmtId="49" fontId="16" fillId="0" borderId="16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/>
    </xf>
    <xf numFmtId="0" fontId="16" fillId="0" borderId="18" xfId="0" applyFont="1" applyBorder="1" applyAlignment="1">
      <alignment wrapText="1"/>
    </xf>
    <xf numFmtId="0" fontId="16" fillId="0" borderId="18" xfId="0" applyFont="1" applyBorder="1" applyAlignment="1">
      <alignment/>
    </xf>
    <xf numFmtId="0" fontId="7" fillId="0" borderId="41" xfId="0" applyFont="1" applyBorder="1" applyAlignment="1">
      <alignment/>
    </xf>
    <xf numFmtId="172" fontId="2" fillId="0" borderId="41" xfId="0" applyNumberFormat="1" applyFont="1" applyFill="1" applyBorder="1" applyAlignment="1">
      <alignment horizontal="left" vertical="center" wrapText="1"/>
    </xf>
    <xf numFmtId="49" fontId="11" fillId="24" borderId="16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0" fontId="10" fillId="0" borderId="16" xfId="0" applyFont="1" applyBorder="1" applyAlignment="1">
      <alignment wrapText="1"/>
    </xf>
    <xf numFmtId="0" fontId="11" fillId="24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16" fillId="0" borderId="41" xfId="0" applyFont="1" applyBorder="1" applyAlignment="1">
      <alignment wrapText="1"/>
    </xf>
    <xf numFmtId="0" fontId="2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wrapText="1"/>
    </xf>
    <xf numFmtId="49" fontId="10" fillId="0" borderId="16" xfId="0" applyNumberFormat="1" applyFont="1" applyFill="1" applyBorder="1" applyAlignment="1">
      <alignment horizontal="left" vertical="center" wrapText="1"/>
    </xf>
    <xf numFmtId="0" fontId="10" fillId="0" borderId="16" xfId="0" applyFont="1" applyBorder="1" applyAlignment="1">
      <alignment wrapText="1"/>
    </xf>
    <xf numFmtId="0" fontId="11" fillId="22" borderId="18" xfId="0" applyFont="1" applyFill="1" applyBorder="1" applyAlignment="1">
      <alignment horizontal="left" vertical="top" wrapText="1"/>
    </xf>
    <xf numFmtId="49" fontId="16" fillId="0" borderId="18" xfId="0" applyNumberFormat="1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top" wrapText="1"/>
    </xf>
    <xf numFmtId="49" fontId="3" fillId="24" borderId="18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176" fontId="21" fillId="0" borderId="16" xfId="53" applyNumberFormat="1" applyFont="1" applyFill="1" applyBorder="1" applyAlignment="1" applyProtection="1">
      <alignment horizontal="left" vertical="top" wrapText="1"/>
      <protection hidden="1"/>
    </xf>
    <xf numFmtId="1" fontId="2" fillId="0" borderId="41" xfId="0" applyNumberFormat="1" applyFont="1" applyFill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3" fillId="24" borderId="16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wrapText="1"/>
    </xf>
    <xf numFmtId="0" fontId="11" fillId="24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3" fillId="24" borderId="42" xfId="0" applyFont="1" applyFill="1" applyBorder="1" applyAlignment="1" applyProtection="1">
      <alignment horizontal="right" vertical="top" wrapText="1"/>
      <protection/>
    </xf>
    <xf numFmtId="49" fontId="19" fillId="0" borderId="13" xfId="0" applyNumberFormat="1" applyFont="1" applyFill="1" applyBorder="1" applyAlignment="1" applyProtection="1">
      <alignment horizontal="center" vertical="top"/>
      <protection/>
    </xf>
    <xf numFmtId="49" fontId="16" fillId="0" borderId="13" xfId="0" applyNumberFormat="1" applyFont="1" applyFill="1" applyBorder="1" applyAlignment="1" applyProtection="1">
      <alignment horizontal="center" vertical="top"/>
      <protection/>
    </xf>
    <xf numFmtId="49" fontId="16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/>
    </xf>
    <xf numFmtId="49" fontId="10" fillId="0" borderId="13" xfId="0" applyNumberFormat="1" applyFont="1" applyFill="1" applyBorder="1" applyAlignment="1" applyProtection="1">
      <alignment horizontal="center" vertical="top"/>
      <protection/>
    </xf>
    <xf numFmtId="49" fontId="10" fillId="0" borderId="13" xfId="0" applyNumberFormat="1" applyFont="1" applyFill="1" applyBorder="1" applyAlignment="1" applyProtection="1">
      <alignment horizontal="center" vertical="top"/>
      <protection/>
    </xf>
    <xf numFmtId="49" fontId="3" fillId="24" borderId="13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 applyProtection="1">
      <alignment horizontal="center" vertical="top"/>
      <protection/>
    </xf>
    <xf numFmtId="49" fontId="3" fillId="24" borderId="13" xfId="0" applyNumberFormat="1" applyFont="1" applyFill="1" applyBorder="1" applyAlignment="1" applyProtection="1">
      <alignment horizontal="center" vertical="top"/>
      <protection/>
    </xf>
    <xf numFmtId="49" fontId="16" fillId="0" borderId="23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 applyProtection="1">
      <alignment horizontal="center" vertical="top"/>
      <protection/>
    </xf>
    <xf numFmtId="49" fontId="26" fillId="24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7" fillId="0" borderId="49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25" xfId="0" applyNumberFormat="1" applyFont="1" applyFill="1" applyBorder="1" applyAlignment="1" applyProtection="1">
      <alignment horizontal="center" vertical="center" wrapText="1"/>
      <protection/>
    </xf>
    <xf numFmtId="49" fontId="7" fillId="0" borderId="5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1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4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1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2"/>
  <sheetViews>
    <sheetView zoomScalePageLayoutView="0" workbookViewId="0" topLeftCell="A235">
      <selection activeCell="G239" sqref="G239"/>
    </sheetView>
  </sheetViews>
  <sheetFormatPr defaultColWidth="9.00390625" defaultRowHeight="12.75"/>
  <cols>
    <col min="1" max="1" width="87.75390625" style="0" customWidth="1"/>
    <col min="2" max="2" width="7.125" style="0" customWidth="1"/>
    <col min="3" max="3" width="6.875" style="0" customWidth="1"/>
    <col min="4" max="4" width="6.375" style="0" customWidth="1"/>
    <col min="5" max="5" width="12.25390625" style="0" customWidth="1"/>
    <col min="6" max="6" width="5.375" style="0" customWidth="1"/>
    <col min="7" max="7" width="17.75390625" style="0" customWidth="1"/>
    <col min="9" max="9" width="10.125" style="0" bestFit="1" customWidth="1"/>
  </cols>
  <sheetData>
    <row r="1" ht="12.75">
      <c r="F1" t="s">
        <v>492</v>
      </c>
    </row>
    <row r="2" ht="12.75">
      <c r="D2" t="s">
        <v>392</v>
      </c>
    </row>
    <row r="3" ht="12.75">
      <c r="E3" t="s">
        <v>52</v>
      </c>
    </row>
    <row r="5" spans="1:7" ht="72" customHeight="1">
      <c r="A5" s="468" t="s">
        <v>493</v>
      </c>
      <c r="B5" s="468"/>
      <c r="C5" s="468"/>
      <c r="D5" s="468"/>
      <c r="E5" s="468"/>
      <c r="F5" s="468"/>
      <c r="G5" s="468"/>
    </row>
    <row r="6" spans="1:7" ht="13.5" thickBot="1">
      <c r="A6" s="1"/>
      <c r="B6" s="1"/>
      <c r="C6" s="2"/>
      <c r="D6" s="2"/>
      <c r="E6" s="4"/>
      <c r="F6" s="4"/>
      <c r="G6" s="332" t="s">
        <v>53</v>
      </c>
    </row>
    <row r="7" spans="1:7" ht="12.75" customHeight="1">
      <c r="A7" s="475" t="s">
        <v>0</v>
      </c>
      <c r="B7" s="469" t="s">
        <v>34</v>
      </c>
      <c r="C7" s="472" t="s">
        <v>1</v>
      </c>
      <c r="D7" s="487" t="s">
        <v>10</v>
      </c>
      <c r="E7" s="478" t="s">
        <v>20</v>
      </c>
      <c r="F7" s="481" t="s">
        <v>21</v>
      </c>
      <c r="G7" s="484" t="s">
        <v>394</v>
      </c>
    </row>
    <row r="8" spans="1:7" ht="12.75">
      <c r="A8" s="476"/>
      <c r="B8" s="470"/>
      <c r="C8" s="473"/>
      <c r="D8" s="488"/>
      <c r="E8" s="479"/>
      <c r="F8" s="482"/>
      <c r="G8" s="485"/>
    </row>
    <row r="9" spans="1:7" ht="12.75">
      <c r="A9" s="476"/>
      <c r="B9" s="470"/>
      <c r="C9" s="473"/>
      <c r="D9" s="488"/>
      <c r="E9" s="479"/>
      <c r="F9" s="482"/>
      <c r="G9" s="485"/>
    </row>
    <row r="10" spans="1:7" ht="12.75">
      <c r="A10" s="476"/>
      <c r="B10" s="470"/>
      <c r="C10" s="473"/>
      <c r="D10" s="488"/>
      <c r="E10" s="479"/>
      <c r="F10" s="482"/>
      <c r="G10" s="485"/>
    </row>
    <row r="11" spans="1:7" ht="12.75">
      <c r="A11" s="476"/>
      <c r="B11" s="470"/>
      <c r="C11" s="473"/>
      <c r="D11" s="488"/>
      <c r="E11" s="479"/>
      <c r="F11" s="482"/>
      <c r="G11" s="485"/>
    </row>
    <row r="12" spans="1:7" ht="13.5" thickBot="1">
      <c r="A12" s="477"/>
      <c r="B12" s="471"/>
      <c r="C12" s="474"/>
      <c r="D12" s="489"/>
      <c r="E12" s="480"/>
      <c r="F12" s="483"/>
      <c r="G12" s="486"/>
    </row>
    <row r="13" spans="1:7" ht="38.25" customHeight="1" thickBot="1">
      <c r="A13" s="337" t="s">
        <v>494</v>
      </c>
      <c r="B13" s="333"/>
      <c r="C13" s="329"/>
      <c r="D13" s="330"/>
      <c r="E13" s="321"/>
      <c r="F13" s="331"/>
      <c r="G13" s="338">
        <f>G397</f>
        <v>431401000</v>
      </c>
    </row>
    <row r="14" spans="1:7" ht="18.75">
      <c r="A14" s="405" t="s">
        <v>16</v>
      </c>
      <c r="B14" s="339" t="s">
        <v>35</v>
      </c>
      <c r="C14" s="155" t="s">
        <v>2</v>
      </c>
      <c r="D14" s="144"/>
      <c r="E14" s="119"/>
      <c r="F14" s="388"/>
      <c r="G14" s="20">
        <f>G15+G19+G62+G65+G68</f>
        <v>27027892.03</v>
      </c>
    </row>
    <row r="15" spans="1:7" ht="37.5" customHeight="1">
      <c r="A15" s="406" t="s">
        <v>39</v>
      </c>
      <c r="B15" s="335" t="s">
        <v>35</v>
      </c>
      <c r="C15" s="33" t="s">
        <v>2</v>
      </c>
      <c r="D15" s="86" t="s">
        <v>11</v>
      </c>
      <c r="E15" s="7"/>
      <c r="F15" s="148"/>
      <c r="G15" s="19">
        <f>G16</f>
        <v>264600</v>
      </c>
    </row>
    <row r="16" spans="1:8" ht="15.75" customHeight="1">
      <c r="A16" s="407" t="s">
        <v>129</v>
      </c>
      <c r="B16" s="335" t="s">
        <v>35</v>
      </c>
      <c r="C16" s="201" t="s">
        <v>2</v>
      </c>
      <c r="D16" s="198" t="s">
        <v>11</v>
      </c>
      <c r="E16" s="28" t="s">
        <v>367</v>
      </c>
      <c r="F16" s="199"/>
      <c r="G16" s="200">
        <f>G17+G18</f>
        <v>264600</v>
      </c>
      <c r="H16" s="300"/>
    </row>
    <row r="17" spans="1:8" ht="42.75" customHeight="1">
      <c r="A17" s="220" t="s">
        <v>261</v>
      </c>
      <c r="B17" s="335" t="s">
        <v>35</v>
      </c>
      <c r="C17" s="34" t="s">
        <v>2</v>
      </c>
      <c r="D17" s="64" t="s">
        <v>11</v>
      </c>
      <c r="E17" s="8" t="s">
        <v>367</v>
      </c>
      <c r="F17" s="156" t="s">
        <v>260</v>
      </c>
      <c r="G17" s="18">
        <v>210600</v>
      </c>
      <c r="H17" s="300"/>
    </row>
    <row r="18" spans="1:8" ht="24" customHeight="1">
      <c r="A18" s="220" t="s">
        <v>83</v>
      </c>
      <c r="B18" s="335" t="s">
        <v>35</v>
      </c>
      <c r="C18" s="34" t="s">
        <v>2</v>
      </c>
      <c r="D18" s="64" t="s">
        <v>11</v>
      </c>
      <c r="E18" s="8" t="s">
        <v>367</v>
      </c>
      <c r="F18" s="156" t="s">
        <v>85</v>
      </c>
      <c r="G18" s="18">
        <v>54000</v>
      </c>
      <c r="H18" s="300"/>
    </row>
    <row r="19" spans="1:7" ht="29.25" customHeight="1">
      <c r="A19" s="116" t="s">
        <v>30</v>
      </c>
      <c r="B19" s="335" t="s">
        <v>35</v>
      </c>
      <c r="C19" s="33" t="s">
        <v>2</v>
      </c>
      <c r="D19" s="86" t="s">
        <v>12</v>
      </c>
      <c r="E19" s="7"/>
      <c r="F19" s="148"/>
      <c r="G19" s="19">
        <f>G20+G26+G29+G34+G38+G44+G46+G50+G52+G54+G58+G60</f>
        <v>17532100</v>
      </c>
    </row>
    <row r="20" spans="1:7" ht="28.5" customHeight="1">
      <c r="A20" s="408" t="s">
        <v>90</v>
      </c>
      <c r="B20" s="335" t="s">
        <v>35</v>
      </c>
      <c r="C20" s="201" t="s">
        <v>2</v>
      </c>
      <c r="D20" s="198" t="s">
        <v>12</v>
      </c>
      <c r="E20" s="28" t="s">
        <v>409</v>
      </c>
      <c r="F20" s="199"/>
      <c r="G20" s="200">
        <f>SUM(G21:G25)</f>
        <v>15185100</v>
      </c>
    </row>
    <row r="21" spans="1:8" ht="25.5" customHeight="1">
      <c r="A21" s="220" t="s">
        <v>471</v>
      </c>
      <c r="B21" s="335" t="s">
        <v>35</v>
      </c>
      <c r="C21" s="34" t="s">
        <v>2</v>
      </c>
      <c r="D21" s="64" t="s">
        <v>12</v>
      </c>
      <c r="E21" s="8" t="s">
        <v>409</v>
      </c>
      <c r="F21" s="156" t="s">
        <v>87</v>
      </c>
      <c r="G21" s="18">
        <v>9839100</v>
      </c>
      <c r="H21" s="300"/>
    </row>
    <row r="22" spans="1:8" ht="13.5" customHeight="1">
      <c r="A22" s="220" t="s">
        <v>91</v>
      </c>
      <c r="B22" s="335" t="s">
        <v>35</v>
      </c>
      <c r="C22" s="34" t="s">
        <v>92</v>
      </c>
      <c r="D22" s="64" t="s">
        <v>12</v>
      </c>
      <c r="E22" s="8" t="s">
        <v>409</v>
      </c>
      <c r="F22" s="156" t="s">
        <v>93</v>
      </c>
      <c r="G22" s="18">
        <v>210000</v>
      </c>
      <c r="H22" s="300"/>
    </row>
    <row r="23" spans="1:8" ht="29.25" customHeight="1">
      <c r="A23" s="409" t="s">
        <v>469</v>
      </c>
      <c r="B23" s="335" t="s">
        <v>35</v>
      </c>
      <c r="C23" s="34" t="s">
        <v>92</v>
      </c>
      <c r="D23" s="64" t="s">
        <v>12</v>
      </c>
      <c r="E23" s="8" t="s">
        <v>409</v>
      </c>
      <c r="F23" s="156" t="s">
        <v>470</v>
      </c>
      <c r="G23" s="18">
        <v>3890000</v>
      </c>
      <c r="H23" s="300"/>
    </row>
    <row r="24" spans="1:8" ht="20.25" customHeight="1">
      <c r="A24" s="220" t="s">
        <v>83</v>
      </c>
      <c r="B24" s="335" t="s">
        <v>35</v>
      </c>
      <c r="C24" s="34" t="s">
        <v>2</v>
      </c>
      <c r="D24" s="64" t="s">
        <v>12</v>
      </c>
      <c r="E24" s="8" t="s">
        <v>409</v>
      </c>
      <c r="F24" s="156" t="s">
        <v>85</v>
      </c>
      <c r="G24" s="18">
        <v>1246000</v>
      </c>
      <c r="H24" s="300"/>
    </row>
    <row r="25" spans="1:8" ht="27" customHeight="1">
      <c r="A25" s="410" t="s">
        <v>118</v>
      </c>
      <c r="B25" s="335" t="s">
        <v>35</v>
      </c>
      <c r="C25" s="34" t="s">
        <v>2</v>
      </c>
      <c r="D25" s="64" t="s">
        <v>12</v>
      </c>
      <c r="E25" s="8" t="s">
        <v>409</v>
      </c>
      <c r="F25" s="156" t="s">
        <v>119</v>
      </c>
      <c r="G25" s="18"/>
      <c r="H25" s="300"/>
    </row>
    <row r="26" spans="1:7" ht="20.25" customHeight="1">
      <c r="A26" s="411" t="s">
        <v>36</v>
      </c>
      <c r="B26" s="335" t="s">
        <v>35</v>
      </c>
      <c r="C26" s="35" t="s">
        <v>2</v>
      </c>
      <c r="D26" s="66" t="s">
        <v>12</v>
      </c>
      <c r="E26" s="28" t="s">
        <v>410</v>
      </c>
      <c r="F26" s="149"/>
      <c r="G26" s="29">
        <f>G27+G28</f>
        <v>1300000</v>
      </c>
    </row>
    <row r="27" spans="1:8" ht="21.75" customHeight="1">
      <c r="A27" s="220" t="s">
        <v>472</v>
      </c>
      <c r="B27" s="335" t="s">
        <v>35</v>
      </c>
      <c r="C27" s="34" t="s">
        <v>2</v>
      </c>
      <c r="D27" s="64" t="s">
        <v>12</v>
      </c>
      <c r="E27" s="8" t="s">
        <v>410</v>
      </c>
      <c r="F27" s="156" t="s">
        <v>87</v>
      </c>
      <c r="G27" s="18">
        <v>1000000</v>
      </c>
      <c r="H27" s="300"/>
    </row>
    <row r="28" spans="1:8" ht="29.25" customHeight="1">
      <c r="A28" s="409" t="s">
        <v>469</v>
      </c>
      <c r="B28" s="335" t="s">
        <v>35</v>
      </c>
      <c r="C28" s="34" t="s">
        <v>2</v>
      </c>
      <c r="D28" s="64" t="s">
        <v>12</v>
      </c>
      <c r="E28" s="8" t="s">
        <v>410</v>
      </c>
      <c r="F28" s="156" t="s">
        <v>470</v>
      </c>
      <c r="G28" s="18">
        <v>300000</v>
      </c>
      <c r="H28" s="300"/>
    </row>
    <row r="29" spans="1:7" ht="30" customHeight="1">
      <c r="A29" s="122" t="s">
        <v>54</v>
      </c>
      <c r="B29" s="335" t="s">
        <v>35</v>
      </c>
      <c r="C29" s="35" t="s">
        <v>2</v>
      </c>
      <c r="D29" s="66" t="s">
        <v>12</v>
      </c>
      <c r="E29" s="28" t="s">
        <v>411</v>
      </c>
      <c r="F29" s="149"/>
      <c r="G29" s="29">
        <f>SUM(G30:G33)</f>
        <v>333000</v>
      </c>
    </row>
    <row r="30" spans="1:7" ht="29.25" customHeight="1">
      <c r="A30" s="220" t="s">
        <v>472</v>
      </c>
      <c r="B30" s="335" t="s">
        <v>35</v>
      </c>
      <c r="C30" s="34" t="s">
        <v>2</v>
      </c>
      <c r="D30" s="64" t="s">
        <v>12</v>
      </c>
      <c r="E30" s="8" t="s">
        <v>411</v>
      </c>
      <c r="F30" s="156" t="s">
        <v>87</v>
      </c>
      <c r="G30" s="18">
        <v>179019.94</v>
      </c>
    </row>
    <row r="31" spans="1:7" ht="18.75" customHeight="1">
      <c r="A31" s="220" t="s">
        <v>91</v>
      </c>
      <c r="B31" s="335" t="s">
        <v>35</v>
      </c>
      <c r="C31" s="34" t="s">
        <v>2</v>
      </c>
      <c r="D31" s="64" t="s">
        <v>12</v>
      </c>
      <c r="E31" s="8" t="s">
        <v>411</v>
      </c>
      <c r="F31" s="156" t="s">
        <v>93</v>
      </c>
      <c r="G31" s="18">
        <v>15000</v>
      </c>
    </row>
    <row r="32" spans="1:7" ht="34.5" customHeight="1">
      <c r="A32" s="409" t="s">
        <v>469</v>
      </c>
      <c r="B32" s="335" t="s">
        <v>35</v>
      </c>
      <c r="C32" s="34" t="s">
        <v>2</v>
      </c>
      <c r="D32" s="64" t="s">
        <v>12</v>
      </c>
      <c r="E32" s="8" t="s">
        <v>411</v>
      </c>
      <c r="F32" s="156" t="s">
        <v>470</v>
      </c>
      <c r="G32" s="18">
        <v>75980.06</v>
      </c>
    </row>
    <row r="33" spans="1:7" ht="22.5" customHeight="1">
      <c r="A33" s="220" t="s">
        <v>83</v>
      </c>
      <c r="B33" s="335" t="s">
        <v>35</v>
      </c>
      <c r="C33" s="34" t="s">
        <v>2</v>
      </c>
      <c r="D33" s="64" t="s">
        <v>12</v>
      </c>
      <c r="E33" s="8" t="s">
        <v>411</v>
      </c>
      <c r="F33" s="156" t="s">
        <v>85</v>
      </c>
      <c r="G33" s="18">
        <v>63000</v>
      </c>
    </row>
    <row r="34" spans="1:7" ht="24.75" customHeight="1">
      <c r="A34" s="412" t="s">
        <v>41</v>
      </c>
      <c r="B34" s="335" t="s">
        <v>35</v>
      </c>
      <c r="C34" s="35" t="s">
        <v>2</v>
      </c>
      <c r="D34" s="66" t="s">
        <v>12</v>
      </c>
      <c r="E34" s="28" t="s">
        <v>412</v>
      </c>
      <c r="F34" s="149"/>
      <c r="G34" s="29">
        <f>SUM(G35:G37)</f>
        <v>69000</v>
      </c>
    </row>
    <row r="35" spans="1:7" ht="29.25" customHeight="1">
      <c r="A35" s="220" t="s">
        <v>472</v>
      </c>
      <c r="B35" s="335" t="s">
        <v>35</v>
      </c>
      <c r="C35" s="34" t="s">
        <v>2</v>
      </c>
      <c r="D35" s="64" t="s">
        <v>12</v>
      </c>
      <c r="E35" s="8" t="s">
        <v>412</v>
      </c>
      <c r="F35" s="156" t="s">
        <v>87</v>
      </c>
      <c r="G35" s="18">
        <v>52000</v>
      </c>
    </row>
    <row r="36" spans="1:7" ht="29.25" customHeight="1">
      <c r="A36" s="409" t="s">
        <v>469</v>
      </c>
      <c r="B36" s="335" t="s">
        <v>35</v>
      </c>
      <c r="C36" s="34" t="s">
        <v>2</v>
      </c>
      <c r="D36" s="64" t="s">
        <v>12</v>
      </c>
      <c r="E36" s="8" t="s">
        <v>412</v>
      </c>
      <c r="F36" s="156" t="s">
        <v>470</v>
      </c>
      <c r="G36" s="18">
        <v>15000</v>
      </c>
    </row>
    <row r="37" spans="1:7" ht="21" customHeight="1">
      <c r="A37" s="220" t="s">
        <v>83</v>
      </c>
      <c r="B37" s="335" t="s">
        <v>35</v>
      </c>
      <c r="C37" s="34" t="s">
        <v>2</v>
      </c>
      <c r="D37" s="64" t="s">
        <v>12</v>
      </c>
      <c r="E37" s="8" t="s">
        <v>412</v>
      </c>
      <c r="F37" s="156" t="s">
        <v>85</v>
      </c>
      <c r="G37" s="18">
        <v>2000</v>
      </c>
    </row>
    <row r="38" spans="1:7" ht="44.25" customHeight="1">
      <c r="A38" s="413" t="s">
        <v>78</v>
      </c>
      <c r="B38" s="335" t="s">
        <v>35</v>
      </c>
      <c r="C38" s="455" t="s">
        <v>2</v>
      </c>
      <c r="D38" s="145" t="s">
        <v>12</v>
      </c>
      <c r="E38" s="133" t="s">
        <v>413</v>
      </c>
      <c r="F38" s="389"/>
      <c r="G38" s="29">
        <f>SUM(G39:G43)</f>
        <v>342000</v>
      </c>
    </row>
    <row r="39" spans="1:7" ht="27" customHeight="1">
      <c r="A39" s="220" t="s">
        <v>471</v>
      </c>
      <c r="B39" s="335" t="s">
        <v>35</v>
      </c>
      <c r="C39" s="34" t="s">
        <v>2</v>
      </c>
      <c r="D39" s="64" t="s">
        <v>12</v>
      </c>
      <c r="E39" s="8" t="s">
        <v>413</v>
      </c>
      <c r="F39" s="156" t="s">
        <v>87</v>
      </c>
      <c r="G39" s="18">
        <v>214000</v>
      </c>
    </row>
    <row r="40" spans="1:7" ht="27" customHeight="1">
      <c r="A40" s="220" t="s">
        <v>91</v>
      </c>
      <c r="B40" s="335" t="s">
        <v>35</v>
      </c>
      <c r="C40" s="34" t="s">
        <v>2</v>
      </c>
      <c r="D40" s="64" t="s">
        <v>12</v>
      </c>
      <c r="E40" s="8" t="s">
        <v>413</v>
      </c>
      <c r="F40" s="156" t="s">
        <v>93</v>
      </c>
      <c r="G40" s="18">
        <v>14000</v>
      </c>
    </row>
    <row r="41" spans="1:7" ht="27" customHeight="1">
      <c r="A41" s="409" t="s">
        <v>469</v>
      </c>
      <c r="B41" s="335" t="s">
        <v>35</v>
      </c>
      <c r="C41" s="34" t="s">
        <v>2</v>
      </c>
      <c r="D41" s="64" t="s">
        <v>12</v>
      </c>
      <c r="E41" s="8" t="s">
        <v>413</v>
      </c>
      <c r="F41" s="156" t="s">
        <v>470</v>
      </c>
      <c r="G41" s="18">
        <v>62000</v>
      </c>
    </row>
    <row r="42" spans="1:7" ht="18" customHeight="1">
      <c r="A42" s="220" t="s">
        <v>83</v>
      </c>
      <c r="B42" s="335" t="s">
        <v>35</v>
      </c>
      <c r="C42" s="34" t="s">
        <v>2</v>
      </c>
      <c r="D42" s="64" t="s">
        <v>12</v>
      </c>
      <c r="E42" s="8" t="s">
        <v>413</v>
      </c>
      <c r="F42" s="156" t="s">
        <v>85</v>
      </c>
      <c r="G42" s="18">
        <v>42000</v>
      </c>
    </row>
    <row r="43" spans="1:7" ht="18.75" customHeight="1">
      <c r="A43" s="220" t="s">
        <v>94</v>
      </c>
      <c r="B43" s="335" t="s">
        <v>35</v>
      </c>
      <c r="C43" s="34" t="s">
        <v>2</v>
      </c>
      <c r="D43" s="64" t="s">
        <v>12</v>
      </c>
      <c r="E43" s="8" t="s">
        <v>413</v>
      </c>
      <c r="F43" s="156" t="s">
        <v>73</v>
      </c>
      <c r="G43" s="18">
        <v>10000</v>
      </c>
    </row>
    <row r="44" spans="1:7" ht="26.25" customHeight="1">
      <c r="A44" s="414" t="s">
        <v>88</v>
      </c>
      <c r="B44" s="335" t="s">
        <v>35</v>
      </c>
      <c r="C44" s="456" t="s">
        <v>2</v>
      </c>
      <c r="D44" s="322" t="s">
        <v>12</v>
      </c>
      <c r="E44" s="28" t="s">
        <v>483</v>
      </c>
      <c r="F44" s="390"/>
      <c r="G44" s="391">
        <f>G45</f>
        <v>160000</v>
      </c>
    </row>
    <row r="45" spans="1:7" ht="18.75" customHeight="1">
      <c r="A45" s="220" t="s">
        <v>83</v>
      </c>
      <c r="B45" s="335" t="s">
        <v>35</v>
      </c>
      <c r="C45" s="34" t="s">
        <v>2</v>
      </c>
      <c r="D45" s="8" t="s">
        <v>12</v>
      </c>
      <c r="E45" s="8" t="s">
        <v>483</v>
      </c>
      <c r="F45" s="64" t="s">
        <v>85</v>
      </c>
      <c r="G45" s="18">
        <f>110000+50000</f>
        <v>160000</v>
      </c>
    </row>
    <row r="46" spans="1:7" ht="30.75" customHeight="1">
      <c r="A46" s="414" t="s">
        <v>264</v>
      </c>
      <c r="B46" s="335" t="s">
        <v>35</v>
      </c>
      <c r="C46" s="456" t="s">
        <v>2</v>
      </c>
      <c r="D46" s="322" t="s">
        <v>12</v>
      </c>
      <c r="E46" s="28" t="s">
        <v>484</v>
      </c>
      <c r="F46" s="390"/>
      <c r="G46" s="391">
        <f>SUM(G47:G49)</f>
        <v>50000</v>
      </c>
    </row>
    <row r="47" spans="1:7" ht="18.75" customHeight="1">
      <c r="A47" s="220" t="s">
        <v>472</v>
      </c>
      <c r="B47" s="335" t="s">
        <v>35</v>
      </c>
      <c r="C47" s="34" t="s">
        <v>2</v>
      </c>
      <c r="D47" s="8" t="s">
        <v>12</v>
      </c>
      <c r="E47" s="8" t="s">
        <v>484</v>
      </c>
      <c r="F47" s="156" t="s">
        <v>87</v>
      </c>
      <c r="G47" s="18">
        <f>22000+15000</f>
        <v>37000</v>
      </c>
    </row>
    <row r="48" spans="1:7" ht="27" customHeight="1">
      <c r="A48" s="409" t="s">
        <v>469</v>
      </c>
      <c r="B48" s="335" t="s">
        <v>35</v>
      </c>
      <c r="C48" s="34" t="s">
        <v>2</v>
      </c>
      <c r="D48" s="8" t="s">
        <v>12</v>
      </c>
      <c r="E48" s="8" t="s">
        <v>484</v>
      </c>
      <c r="F48" s="156" t="s">
        <v>470</v>
      </c>
      <c r="G48" s="18">
        <f>6000+5000</f>
        <v>11000</v>
      </c>
    </row>
    <row r="49" spans="1:7" ht="18.75" customHeight="1">
      <c r="A49" s="220" t="s">
        <v>83</v>
      </c>
      <c r="B49" s="335" t="s">
        <v>35</v>
      </c>
      <c r="C49" s="34" t="s">
        <v>2</v>
      </c>
      <c r="D49" s="8" t="s">
        <v>12</v>
      </c>
      <c r="E49" s="8" t="s">
        <v>484</v>
      </c>
      <c r="F49" s="156" t="s">
        <v>85</v>
      </c>
      <c r="G49" s="18">
        <v>2000</v>
      </c>
    </row>
    <row r="50" spans="1:7" ht="32.25" customHeight="1">
      <c r="A50" s="414" t="s">
        <v>321</v>
      </c>
      <c r="B50" s="335" t="s">
        <v>35</v>
      </c>
      <c r="C50" s="456" t="s">
        <v>2</v>
      </c>
      <c r="D50" s="322" t="s">
        <v>12</v>
      </c>
      <c r="E50" s="322" t="s">
        <v>485</v>
      </c>
      <c r="F50" s="327"/>
      <c r="G50" s="391">
        <f>G51</f>
        <v>5000</v>
      </c>
    </row>
    <row r="51" spans="1:7" ht="18.75" customHeight="1">
      <c r="A51" s="220" t="s">
        <v>83</v>
      </c>
      <c r="B51" s="335" t="s">
        <v>35</v>
      </c>
      <c r="C51" s="34" t="s">
        <v>2</v>
      </c>
      <c r="D51" s="8" t="s">
        <v>12</v>
      </c>
      <c r="E51" s="8" t="s">
        <v>485</v>
      </c>
      <c r="F51" s="156" t="s">
        <v>85</v>
      </c>
      <c r="G51" s="18">
        <v>5000</v>
      </c>
    </row>
    <row r="52" spans="1:7" ht="27.75" customHeight="1">
      <c r="A52" s="121" t="s">
        <v>479</v>
      </c>
      <c r="B52" s="335" t="s">
        <v>35</v>
      </c>
      <c r="C52" s="456" t="s">
        <v>2</v>
      </c>
      <c r="D52" s="322" t="s">
        <v>12</v>
      </c>
      <c r="E52" s="28" t="s">
        <v>486</v>
      </c>
      <c r="F52" s="327"/>
      <c r="G52" s="391">
        <f>G53</f>
        <v>22000</v>
      </c>
    </row>
    <row r="53" spans="1:7" ht="18.75" customHeight="1">
      <c r="A53" s="220" t="s">
        <v>83</v>
      </c>
      <c r="B53" s="335" t="s">
        <v>35</v>
      </c>
      <c r="C53" s="34" t="s">
        <v>2</v>
      </c>
      <c r="D53" s="8" t="s">
        <v>12</v>
      </c>
      <c r="E53" s="8" t="s">
        <v>487</v>
      </c>
      <c r="F53" s="156" t="s">
        <v>85</v>
      </c>
      <c r="G53" s="18">
        <v>22000</v>
      </c>
    </row>
    <row r="54" spans="1:7" ht="33" customHeight="1">
      <c r="A54" s="121" t="s">
        <v>480</v>
      </c>
      <c r="B54" s="335" t="s">
        <v>35</v>
      </c>
      <c r="C54" s="456" t="s">
        <v>2</v>
      </c>
      <c r="D54" s="322" t="s">
        <v>12</v>
      </c>
      <c r="E54" s="28" t="s">
        <v>488</v>
      </c>
      <c r="F54" s="327"/>
      <c r="G54" s="391">
        <f>SUM(G55:G57)</f>
        <v>22000</v>
      </c>
    </row>
    <row r="55" spans="1:7" ht="18.75" customHeight="1">
      <c r="A55" s="220" t="s">
        <v>471</v>
      </c>
      <c r="B55" s="335" t="s">
        <v>35</v>
      </c>
      <c r="C55" s="34" t="s">
        <v>2</v>
      </c>
      <c r="D55" s="8" t="s">
        <v>12</v>
      </c>
      <c r="E55" s="8" t="s">
        <v>488</v>
      </c>
      <c r="F55" s="156" t="s">
        <v>87</v>
      </c>
      <c r="G55" s="18">
        <v>16000</v>
      </c>
    </row>
    <row r="56" spans="1:7" ht="24.75" customHeight="1">
      <c r="A56" s="409" t="s">
        <v>469</v>
      </c>
      <c r="B56" s="335" t="s">
        <v>35</v>
      </c>
      <c r="C56" s="34" t="s">
        <v>2</v>
      </c>
      <c r="D56" s="8" t="s">
        <v>12</v>
      </c>
      <c r="E56" s="8" t="s">
        <v>488</v>
      </c>
      <c r="F56" s="156" t="s">
        <v>470</v>
      </c>
      <c r="G56" s="18">
        <v>4000</v>
      </c>
    </row>
    <row r="57" spans="1:7" ht="18.75" customHeight="1">
      <c r="A57" s="220" t="s">
        <v>83</v>
      </c>
      <c r="B57" s="335" t="s">
        <v>35</v>
      </c>
      <c r="C57" s="34" t="s">
        <v>2</v>
      </c>
      <c r="D57" s="8" t="s">
        <v>12</v>
      </c>
      <c r="E57" s="8" t="s">
        <v>488</v>
      </c>
      <c r="F57" s="156" t="s">
        <v>85</v>
      </c>
      <c r="G57" s="18">
        <v>2000</v>
      </c>
    </row>
    <row r="58" spans="1:7" ht="27" customHeight="1">
      <c r="A58" s="121" t="s">
        <v>481</v>
      </c>
      <c r="B58" s="335" t="s">
        <v>35</v>
      </c>
      <c r="C58" s="456" t="s">
        <v>2</v>
      </c>
      <c r="D58" s="322" t="s">
        <v>12</v>
      </c>
      <c r="E58" s="28" t="s">
        <v>489</v>
      </c>
      <c r="F58" s="327"/>
      <c r="G58" s="391">
        <f>G59</f>
        <v>22000</v>
      </c>
    </row>
    <row r="59" spans="1:7" ht="18.75" customHeight="1">
      <c r="A59" s="220" t="s">
        <v>83</v>
      </c>
      <c r="B59" s="335" t="s">
        <v>35</v>
      </c>
      <c r="C59" s="34" t="s">
        <v>2</v>
      </c>
      <c r="D59" s="8" t="s">
        <v>12</v>
      </c>
      <c r="E59" s="8" t="s">
        <v>489</v>
      </c>
      <c r="F59" s="156" t="s">
        <v>85</v>
      </c>
      <c r="G59" s="18">
        <v>22000</v>
      </c>
    </row>
    <row r="60" spans="1:7" ht="28.5" customHeight="1">
      <c r="A60" s="121" t="s">
        <v>482</v>
      </c>
      <c r="B60" s="335" t="s">
        <v>35</v>
      </c>
      <c r="C60" s="456" t="s">
        <v>2</v>
      </c>
      <c r="D60" s="322" t="s">
        <v>12</v>
      </c>
      <c r="E60" s="28" t="s">
        <v>490</v>
      </c>
      <c r="F60" s="327"/>
      <c r="G60" s="391">
        <f>G61</f>
        <v>22000</v>
      </c>
    </row>
    <row r="61" spans="1:7" ht="18.75" customHeight="1">
      <c r="A61" s="220" t="s">
        <v>83</v>
      </c>
      <c r="B61" s="335" t="s">
        <v>35</v>
      </c>
      <c r="C61" s="34" t="s">
        <v>2</v>
      </c>
      <c r="D61" s="8" t="s">
        <v>12</v>
      </c>
      <c r="E61" s="8" t="s">
        <v>490</v>
      </c>
      <c r="F61" s="156" t="s">
        <v>85</v>
      </c>
      <c r="G61" s="18">
        <v>22000</v>
      </c>
    </row>
    <row r="62" spans="1:7" ht="18" customHeight="1">
      <c r="A62" s="415" t="s">
        <v>387</v>
      </c>
      <c r="B62" s="335" t="s">
        <v>35</v>
      </c>
      <c r="C62" s="33" t="s">
        <v>2</v>
      </c>
      <c r="D62" s="86" t="s">
        <v>8</v>
      </c>
      <c r="E62" s="7"/>
      <c r="F62" s="148"/>
      <c r="G62" s="19">
        <f>G63</f>
        <v>10500</v>
      </c>
    </row>
    <row r="63" spans="1:7" ht="53.25" customHeight="1">
      <c r="A63" s="416" t="s">
        <v>388</v>
      </c>
      <c r="B63" s="335" t="s">
        <v>35</v>
      </c>
      <c r="C63" s="35" t="s">
        <v>2</v>
      </c>
      <c r="D63" s="66" t="s">
        <v>8</v>
      </c>
      <c r="E63" s="322" t="s">
        <v>473</v>
      </c>
      <c r="F63" s="149"/>
      <c r="G63" s="29">
        <f>G64</f>
        <v>10500</v>
      </c>
    </row>
    <row r="64" spans="1:7" ht="27" customHeight="1">
      <c r="A64" s="220" t="s">
        <v>83</v>
      </c>
      <c r="B64" s="335" t="s">
        <v>35</v>
      </c>
      <c r="C64" s="77" t="s">
        <v>2</v>
      </c>
      <c r="D64" s="89" t="s">
        <v>8</v>
      </c>
      <c r="E64" s="8" t="s">
        <v>473</v>
      </c>
      <c r="F64" s="159" t="s">
        <v>85</v>
      </c>
      <c r="G64" s="18">
        <v>10500</v>
      </c>
    </row>
    <row r="65" spans="1:7" ht="17.25" customHeight="1">
      <c r="A65" s="415" t="s">
        <v>45</v>
      </c>
      <c r="B65" s="335" t="s">
        <v>35</v>
      </c>
      <c r="C65" s="33" t="s">
        <v>2</v>
      </c>
      <c r="D65" s="86" t="s">
        <v>33</v>
      </c>
      <c r="E65" s="7"/>
      <c r="F65" s="148"/>
      <c r="G65" s="19">
        <f>G66</f>
        <v>74648</v>
      </c>
    </row>
    <row r="66" spans="1:7" ht="17.25" customHeight="1">
      <c r="A66" s="417" t="s">
        <v>46</v>
      </c>
      <c r="B66" s="335" t="s">
        <v>35</v>
      </c>
      <c r="C66" s="35" t="s">
        <v>2</v>
      </c>
      <c r="D66" s="66" t="s">
        <v>33</v>
      </c>
      <c r="E66" s="28" t="s">
        <v>414</v>
      </c>
      <c r="F66" s="149"/>
      <c r="G66" s="29">
        <f>G67</f>
        <v>74648</v>
      </c>
    </row>
    <row r="67" spans="1:8" ht="16.5" customHeight="1">
      <c r="A67" s="418" t="s">
        <v>99</v>
      </c>
      <c r="B67" s="335" t="s">
        <v>35</v>
      </c>
      <c r="C67" s="77" t="s">
        <v>2</v>
      </c>
      <c r="D67" s="89" t="s">
        <v>33</v>
      </c>
      <c r="E67" s="8" t="s">
        <v>398</v>
      </c>
      <c r="F67" s="159" t="s">
        <v>76</v>
      </c>
      <c r="G67" s="18">
        <v>74648</v>
      </c>
      <c r="H67" s="300"/>
    </row>
    <row r="68" spans="1:7" ht="15.75" customHeight="1">
      <c r="A68" s="116" t="s">
        <v>17</v>
      </c>
      <c r="B68" s="335" t="s">
        <v>35</v>
      </c>
      <c r="C68" s="33" t="s">
        <v>2</v>
      </c>
      <c r="D68" s="86" t="s">
        <v>50</v>
      </c>
      <c r="E68" s="7" t="s">
        <v>276</v>
      </c>
      <c r="F68" s="148"/>
      <c r="G68" s="19">
        <f>G71+G73+G81+G90+G69</f>
        <v>9146044.03</v>
      </c>
    </row>
    <row r="69" spans="1:7" ht="19.5" customHeight="1">
      <c r="A69" s="306" t="s">
        <v>335</v>
      </c>
      <c r="B69" s="335" t="s">
        <v>35</v>
      </c>
      <c r="C69" s="35" t="s">
        <v>2</v>
      </c>
      <c r="D69" s="66" t="s">
        <v>50</v>
      </c>
      <c r="E69" s="28" t="s">
        <v>500</v>
      </c>
      <c r="F69" s="149"/>
      <c r="G69" s="29">
        <v>200000</v>
      </c>
    </row>
    <row r="70" spans="1:7" ht="27.75" customHeight="1">
      <c r="A70" s="258" t="s">
        <v>277</v>
      </c>
      <c r="B70" s="335" t="s">
        <v>35</v>
      </c>
      <c r="C70" s="34" t="s">
        <v>2</v>
      </c>
      <c r="D70" s="64" t="s">
        <v>50</v>
      </c>
      <c r="E70" s="8" t="s">
        <v>500</v>
      </c>
      <c r="F70" s="156" t="s">
        <v>133</v>
      </c>
      <c r="G70" s="18">
        <v>200000</v>
      </c>
    </row>
    <row r="71" spans="1:7" ht="28.5" customHeight="1">
      <c r="A71" s="306" t="s">
        <v>389</v>
      </c>
      <c r="B71" s="335" t="s">
        <v>35</v>
      </c>
      <c r="C71" s="201" t="s">
        <v>2</v>
      </c>
      <c r="D71" s="198" t="s">
        <v>50</v>
      </c>
      <c r="E71" s="322" t="s">
        <v>474</v>
      </c>
      <c r="F71" s="199"/>
      <c r="G71" s="200">
        <f>G72</f>
        <v>541000</v>
      </c>
    </row>
    <row r="72" spans="1:7" ht="19.5" customHeight="1">
      <c r="A72" s="220" t="s">
        <v>83</v>
      </c>
      <c r="B72" s="335" t="s">
        <v>35</v>
      </c>
      <c r="C72" s="34" t="s">
        <v>92</v>
      </c>
      <c r="D72" s="64" t="s">
        <v>50</v>
      </c>
      <c r="E72" s="8" t="s">
        <v>474</v>
      </c>
      <c r="F72" s="156" t="s">
        <v>85</v>
      </c>
      <c r="G72" s="18">
        <v>541000</v>
      </c>
    </row>
    <row r="73" spans="1:8" ht="16.5" customHeight="1">
      <c r="A73" s="408" t="s">
        <v>130</v>
      </c>
      <c r="B73" s="335" t="s">
        <v>35</v>
      </c>
      <c r="C73" s="201" t="s">
        <v>2</v>
      </c>
      <c r="D73" s="198" t="s">
        <v>50</v>
      </c>
      <c r="E73" s="189" t="s">
        <v>399</v>
      </c>
      <c r="F73" s="199"/>
      <c r="G73" s="200">
        <f>SUM(G74:G80)</f>
        <v>580144.03</v>
      </c>
      <c r="H73" s="300"/>
    </row>
    <row r="74" spans="1:8" ht="30.75" customHeight="1">
      <c r="A74" s="220" t="s">
        <v>263</v>
      </c>
      <c r="B74" s="335" t="s">
        <v>35</v>
      </c>
      <c r="C74" s="34" t="s">
        <v>92</v>
      </c>
      <c r="D74" s="64" t="s">
        <v>50</v>
      </c>
      <c r="E74" s="8" t="s">
        <v>399</v>
      </c>
      <c r="F74" s="156" t="s">
        <v>260</v>
      </c>
      <c r="G74" s="18">
        <v>0</v>
      </c>
      <c r="H74" s="300"/>
    </row>
    <row r="75" spans="1:8" ht="18" customHeight="1">
      <c r="A75" s="220" t="s">
        <v>83</v>
      </c>
      <c r="B75" s="335" t="s">
        <v>35</v>
      </c>
      <c r="C75" s="34" t="s">
        <v>2</v>
      </c>
      <c r="D75" s="64" t="s">
        <v>50</v>
      </c>
      <c r="E75" s="8" t="s">
        <v>399</v>
      </c>
      <c r="F75" s="156" t="s">
        <v>85</v>
      </c>
      <c r="G75" s="18">
        <f>314000+876.51+267.52</f>
        <v>315144.03</v>
      </c>
      <c r="H75" s="300"/>
    </row>
    <row r="76" spans="1:8" ht="17.25" customHeight="1">
      <c r="A76" s="220" t="s">
        <v>499</v>
      </c>
      <c r="B76" s="335" t="s">
        <v>35</v>
      </c>
      <c r="C76" s="34" t="s">
        <v>2</v>
      </c>
      <c r="D76" s="64" t="s">
        <v>50</v>
      </c>
      <c r="E76" s="8" t="s">
        <v>399</v>
      </c>
      <c r="F76" s="156" t="s">
        <v>498</v>
      </c>
      <c r="G76" s="18">
        <v>16000</v>
      </c>
      <c r="H76" s="300"/>
    </row>
    <row r="77" spans="1:7" ht="55.5" customHeight="1">
      <c r="A77" s="311" t="s">
        <v>105</v>
      </c>
      <c r="B77" s="335" t="s">
        <v>35</v>
      </c>
      <c r="C77" s="34" t="s">
        <v>2</v>
      </c>
      <c r="D77" s="64" t="s">
        <v>50</v>
      </c>
      <c r="E77" s="8" t="s">
        <v>399</v>
      </c>
      <c r="F77" s="156" t="s">
        <v>101</v>
      </c>
      <c r="G77" s="18">
        <v>149288.94</v>
      </c>
    </row>
    <row r="78" spans="1:8" ht="24.75" customHeight="1">
      <c r="A78" s="220" t="s">
        <v>100</v>
      </c>
      <c r="B78" s="335" t="s">
        <v>35</v>
      </c>
      <c r="C78" s="34" t="s">
        <v>2</v>
      </c>
      <c r="D78" s="64" t="s">
        <v>50</v>
      </c>
      <c r="E78" s="8" t="s">
        <v>399</v>
      </c>
      <c r="F78" s="156" t="s">
        <v>103</v>
      </c>
      <c r="G78" s="18">
        <v>51711.06</v>
      </c>
      <c r="H78" s="300"/>
    </row>
    <row r="79" spans="1:8" ht="23.25" customHeight="1">
      <c r="A79" s="220" t="s">
        <v>102</v>
      </c>
      <c r="B79" s="335" t="s">
        <v>35</v>
      </c>
      <c r="C79" s="34" t="s">
        <v>2</v>
      </c>
      <c r="D79" s="64" t="s">
        <v>50</v>
      </c>
      <c r="E79" s="8" t="s">
        <v>399</v>
      </c>
      <c r="F79" s="156" t="s">
        <v>104</v>
      </c>
      <c r="G79" s="18">
        <v>47000</v>
      </c>
      <c r="H79" s="300"/>
    </row>
    <row r="80" spans="1:8" ht="20.25" customHeight="1">
      <c r="A80" s="271" t="s">
        <v>502</v>
      </c>
      <c r="B80" s="335" t="s">
        <v>35</v>
      </c>
      <c r="C80" s="34" t="s">
        <v>2</v>
      </c>
      <c r="D80" s="64" t="s">
        <v>50</v>
      </c>
      <c r="E80" s="8" t="s">
        <v>399</v>
      </c>
      <c r="F80" s="156" t="s">
        <v>501</v>
      </c>
      <c r="G80" s="18">
        <v>1000</v>
      </c>
      <c r="H80" s="300"/>
    </row>
    <row r="81" spans="1:8" ht="22.5" customHeight="1">
      <c r="A81" s="414" t="s">
        <v>75</v>
      </c>
      <c r="B81" s="335" t="s">
        <v>35</v>
      </c>
      <c r="C81" s="124" t="s">
        <v>2</v>
      </c>
      <c r="D81" s="126" t="s">
        <v>50</v>
      </c>
      <c r="E81" s="125" t="s">
        <v>415</v>
      </c>
      <c r="F81" s="160"/>
      <c r="G81" s="127">
        <f>SUM(G82:G89)</f>
        <v>7819900</v>
      </c>
      <c r="H81" s="300"/>
    </row>
    <row r="82" spans="1:7" ht="15.75" customHeight="1">
      <c r="A82" s="409" t="s">
        <v>439</v>
      </c>
      <c r="B82" s="335" t="s">
        <v>35</v>
      </c>
      <c r="C82" s="128" t="s">
        <v>2</v>
      </c>
      <c r="D82" s="129" t="s">
        <v>50</v>
      </c>
      <c r="E82" s="129" t="s">
        <v>415</v>
      </c>
      <c r="F82" s="161" t="s">
        <v>107</v>
      </c>
      <c r="G82" s="131">
        <v>2561840</v>
      </c>
    </row>
    <row r="83" spans="1:8" ht="16.5" customHeight="1">
      <c r="A83" s="409" t="s">
        <v>109</v>
      </c>
      <c r="B83" s="335" t="s">
        <v>35</v>
      </c>
      <c r="C83" s="128" t="s">
        <v>2</v>
      </c>
      <c r="D83" s="129" t="s">
        <v>50</v>
      </c>
      <c r="E83" s="129" t="s">
        <v>415</v>
      </c>
      <c r="F83" s="161" t="s">
        <v>108</v>
      </c>
      <c r="G83" s="131">
        <v>20000</v>
      </c>
      <c r="H83" s="300"/>
    </row>
    <row r="84" spans="1:8" ht="30" customHeight="1">
      <c r="A84" s="409" t="s">
        <v>432</v>
      </c>
      <c r="B84" s="335" t="s">
        <v>35</v>
      </c>
      <c r="C84" s="128" t="s">
        <v>2</v>
      </c>
      <c r="D84" s="129" t="s">
        <v>50</v>
      </c>
      <c r="E84" s="129" t="s">
        <v>415</v>
      </c>
      <c r="F84" s="161" t="s">
        <v>416</v>
      </c>
      <c r="G84" s="131">
        <v>750160</v>
      </c>
      <c r="H84" s="300"/>
    </row>
    <row r="85" spans="1:7" ht="30" customHeight="1">
      <c r="A85" s="409" t="s">
        <v>110</v>
      </c>
      <c r="B85" s="335" t="s">
        <v>35</v>
      </c>
      <c r="C85" s="128" t="s">
        <v>2</v>
      </c>
      <c r="D85" s="129" t="s">
        <v>50</v>
      </c>
      <c r="E85" s="129" t="s">
        <v>415</v>
      </c>
      <c r="F85" s="161" t="s">
        <v>85</v>
      </c>
      <c r="G85" s="358">
        <f>2801000+1323900</f>
        <v>4124900</v>
      </c>
    </row>
    <row r="86" spans="1:7" ht="69" customHeight="1">
      <c r="A86" s="419" t="s">
        <v>105</v>
      </c>
      <c r="B86" s="335" t="s">
        <v>35</v>
      </c>
      <c r="C86" s="128" t="s">
        <v>2</v>
      </c>
      <c r="D86" s="129" t="s">
        <v>50</v>
      </c>
      <c r="E86" s="129" t="s">
        <v>415</v>
      </c>
      <c r="F86" s="161" t="s">
        <v>101</v>
      </c>
      <c r="G86" s="131">
        <v>90000</v>
      </c>
    </row>
    <row r="87" spans="1:7" ht="18" customHeight="1">
      <c r="A87" s="220" t="s">
        <v>100</v>
      </c>
      <c r="B87" s="335" t="s">
        <v>35</v>
      </c>
      <c r="C87" s="34" t="s">
        <v>2</v>
      </c>
      <c r="D87" s="64" t="s">
        <v>50</v>
      </c>
      <c r="E87" s="129" t="s">
        <v>415</v>
      </c>
      <c r="F87" s="156" t="s">
        <v>103</v>
      </c>
      <c r="G87" s="18">
        <v>106000</v>
      </c>
    </row>
    <row r="88" spans="1:7" ht="16.5" customHeight="1">
      <c r="A88" s="220" t="s">
        <v>102</v>
      </c>
      <c r="B88" s="335" t="s">
        <v>35</v>
      </c>
      <c r="C88" s="34" t="s">
        <v>2</v>
      </c>
      <c r="D88" s="64" t="s">
        <v>50</v>
      </c>
      <c r="E88" s="129" t="s">
        <v>415</v>
      </c>
      <c r="F88" s="156" t="s">
        <v>104</v>
      </c>
      <c r="G88" s="18">
        <v>135000</v>
      </c>
    </row>
    <row r="89" spans="1:7" ht="21.75" customHeight="1">
      <c r="A89" s="271" t="s">
        <v>502</v>
      </c>
      <c r="B89" s="335" t="s">
        <v>35</v>
      </c>
      <c r="C89" s="34" t="s">
        <v>2</v>
      </c>
      <c r="D89" s="64" t="s">
        <v>50</v>
      </c>
      <c r="E89" s="129" t="s">
        <v>415</v>
      </c>
      <c r="F89" s="156" t="s">
        <v>501</v>
      </c>
      <c r="G89" s="18">
        <v>32000</v>
      </c>
    </row>
    <row r="90" spans="1:7" ht="28.5" customHeight="1">
      <c r="A90" s="221" t="s">
        <v>237</v>
      </c>
      <c r="B90" s="335" t="s">
        <v>35</v>
      </c>
      <c r="C90" s="41" t="s">
        <v>2</v>
      </c>
      <c r="D90" s="66" t="s">
        <v>50</v>
      </c>
      <c r="E90" s="28" t="s">
        <v>417</v>
      </c>
      <c r="F90" s="170"/>
      <c r="G90" s="29">
        <f>SUM(G91:G91)</f>
        <v>5000</v>
      </c>
    </row>
    <row r="91" spans="1:7" ht="30" customHeight="1">
      <c r="A91" s="220" t="s">
        <v>263</v>
      </c>
      <c r="B91" s="335" t="s">
        <v>35</v>
      </c>
      <c r="C91" s="42" t="s">
        <v>2</v>
      </c>
      <c r="D91" s="96" t="s">
        <v>50</v>
      </c>
      <c r="E91" s="8" t="s">
        <v>417</v>
      </c>
      <c r="F91" s="170" t="s">
        <v>260</v>
      </c>
      <c r="G91" s="18">
        <v>5000</v>
      </c>
    </row>
    <row r="92" spans="1:7" ht="18" customHeight="1">
      <c r="A92" s="420" t="s">
        <v>64</v>
      </c>
      <c r="B92" s="336" t="s">
        <v>35</v>
      </c>
      <c r="C92" s="79" t="s">
        <v>9</v>
      </c>
      <c r="D92" s="146"/>
      <c r="E92" s="108"/>
      <c r="F92" s="146"/>
      <c r="G92" s="115">
        <f aca="true" t="shared" si="0" ref="G92:G98">G93</f>
        <v>643000</v>
      </c>
    </row>
    <row r="93" spans="1:7" ht="16.5" customHeight="1">
      <c r="A93" s="116" t="s">
        <v>65</v>
      </c>
      <c r="B93" s="335" t="s">
        <v>35</v>
      </c>
      <c r="C93" s="33" t="s">
        <v>9</v>
      </c>
      <c r="D93" s="86" t="s">
        <v>11</v>
      </c>
      <c r="E93" s="7"/>
      <c r="F93" s="148"/>
      <c r="G93" s="19">
        <f t="shared" si="0"/>
        <v>643000</v>
      </c>
    </row>
    <row r="94" spans="1:7" ht="12.75">
      <c r="A94" s="122" t="s">
        <v>51</v>
      </c>
      <c r="B94" s="335" t="s">
        <v>35</v>
      </c>
      <c r="C94" s="35" t="s">
        <v>9</v>
      </c>
      <c r="D94" s="66" t="s">
        <v>11</v>
      </c>
      <c r="E94" s="28" t="s">
        <v>422</v>
      </c>
      <c r="F94" s="149"/>
      <c r="G94" s="29">
        <f t="shared" si="0"/>
        <v>643000</v>
      </c>
    </row>
    <row r="95" spans="1:7" ht="12.75">
      <c r="A95" s="220" t="s">
        <v>94</v>
      </c>
      <c r="B95" s="335" t="s">
        <v>35</v>
      </c>
      <c r="C95" s="34" t="s">
        <v>9</v>
      </c>
      <c r="D95" s="64" t="s">
        <v>11</v>
      </c>
      <c r="E95" s="8" t="s">
        <v>422</v>
      </c>
      <c r="F95" s="156" t="s">
        <v>73</v>
      </c>
      <c r="G95" s="18">
        <v>643000</v>
      </c>
    </row>
    <row r="96" spans="1:7" ht="15.75">
      <c r="A96" s="420" t="s">
        <v>333</v>
      </c>
      <c r="B96" s="336" t="s">
        <v>35</v>
      </c>
      <c r="C96" s="79" t="s">
        <v>11</v>
      </c>
      <c r="D96" s="146"/>
      <c r="E96" s="108"/>
      <c r="F96" s="146"/>
      <c r="G96" s="115">
        <f t="shared" si="0"/>
        <v>252000</v>
      </c>
    </row>
    <row r="97" spans="1:7" ht="12.75">
      <c r="A97" s="116" t="s">
        <v>334</v>
      </c>
      <c r="B97" s="335" t="s">
        <v>35</v>
      </c>
      <c r="C97" s="33" t="s">
        <v>11</v>
      </c>
      <c r="D97" s="86" t="s">
        <v>38</v>
      </c>
      <c r="E97" s="7"/>
      <c r="F97" s="148"/>
      <c r="G97" s="19">
        <f t="shared" si="0"/>
        <v>252000</v>
      </c>
    </row>
    <row r="98" spans="1:7" ht="12.75">
      <c r="A98" s="122" t="s">
        <v>507</v>
      </c>
      <c r="B98" s="335" t="s">
        <v>35</v>
      </c>
      <c r="C98" s="35" t="s">
        <v>11</v>
      </c>
      <c r="D98" s="66" t="s">
        <v>38</v>
      </c>
      <c r="E98" s="28" t="s">
        <v>500</v>
      </c>
      <c r="F98" s="149"/>
      <c r="G98" s="29">
        <f t="shared" si="0"/>
        <v>252000</v>
      </c>
    </row>
    <row r="99" spans="1:7" ht="29.25" customHeight="1">
      <c r="A99" s="258" t="s">
        <v>277</v>
      </c>
      <c r="B99" s="335" t="s">
        <v>35</v>
      </c>
      <c r="C99" s="34" t="s">
        <v>11</v>
      </c>
      <c r="D99" s="64" t="s">
        <v>38</v>
      </c>
      <c r="E99" s="8" t="s">
        <v>500</v>
      </c>
      <c r="F99" s="156" t="s">
        <v>133</v>
      </c>
      <c r="G99" s="18">
        <v>252000</v>
      </c>
    </row>
    <row r="100" spans="1:7" ht="15.75">
      <c r="A100" s="420" t="s">
        <v>31</v>
      </c>
      <c r="B100" s="467" t="s">
        <v>35</v>
      </c>
      <c r="C100" s="79" t="s">
        <v>12</v>
      </c>
      <c r="D100" s="147"/>
      <c r="E100" s="73"/>
      <c r="F100" s="147"/>
      <c r="G100" s="115">
        <f>G101+G104+G112</f>
        <v>278079.2</v>
      </c>
    </row>
    <row r="101" spans="1:7" ht="12" customHeight="1">
      <c r="A101" s="421" t="s">
        <v>131</v>
      </c>
      <c r="B101" s="335" t="s">
        <v>35</v>
      </c>
      <c r="C101" s="36" t="s">
        <v>12</v>
      </c>
      <c r="D101" s="148" t="s">
        <v>8</v>
      </c>
      <c r="E101" s="7"/>
      <c r="F101" s="148"/>
      <c r="G101" s="19">
        <f>G102</f>
        <v>212000</v>
      </c>
    </row>
    <row r="102" spans="1:7" ht="26.25" customHeight="1">
      <c r="A102" s="122" t="s">
        <v>132</v>
      </c>
      <c r="B102" s="335" t="s">
        <v>35</v>
      </c>
      <c r="C102" s="457" t="s">
        <v>12</v>
      </c>
      <c r="D102" s="149" t="s">
        <v>8</v>
      </c>
      <c r="E102" s="28" t="s">
        <v>418</v>
      </c>
      <c r="F102" s="149"/>
      <c r="G102" s="29">
        <f>G103</f>
        <v>212000</v>
      </c>
    </row>
    <row r="103" spans="1:7" ht="22.5" customHeight="1">
      <c r="A103" s="422" t="s">
        <v>110</v>
      </c>
      <c r="B103" s="335" t="s">
        <v>35</v>
      </c>
      <c r="C103" s="38" t="s">
        <v>12</v>
      </c>
      <c r="D103" s="64" t="s">
        <v>8</v>
      </c>
      <c r="E103" s="8" t="s">
        <v>418</v>
      </c>
      <c r="F103" s="156" t="s">
        <v>85</v>
      </c>
      <c r="G103" s="18">
        <v>212000</v>
      </c>
    </row>
    <row r="104" spans="1:7" ht="16.5" customHeight="1">
      <c r="A104" s="421" t="s">
        <v>337</v>
      </c>
      <c r="B104" s="335" t="s">
        <v>35</v>
      </c>
      <c r="C104" s="36" t="s">
        <v>12</v>
      </c>
      <c r="D104" s="148" t="s">
        <v>5</v>
      </c>
      <c r="E104" s="7"/>
      <c r="F104" s="148"/>
      <c r="G104" s="19">
        <f>G105+G110</f>
        <v>13079.2</v>
      </c>
    </row>
    <row r="105" spans="1:7" ht="27.75" customHeight="1">
      <c r="A105" s="423" t="s">
        <v>354</v>
      </c>
      <c r="B105" s="335" t="s">
        <v>35</v>
      </c>
      <c r="C105" s="458" t="s">
        <v>12</v>
      </c>
      <c r="D105" s="288" t="s">
        <v>5</v>
      </c>
      <c r="E105" s="289" t="s">
        <v>400</v>
      </c>
      <c r="F105" s="290"/>
      <c r="G105" s="291">
        <f>G106+G108</f>
        <v>13079.2</v>
      </c>
    </row>
    <row r="106" spans="1:7" ht="16.5" customHeight="1">
      <c r="A106" s="221" t="s">
        <v>350</v>
      </c>
      <c r="B106" s="335" t="s">
        <v>35</v>
      </c>
      <c r="C106" s="46" t="s">
        <v>12</v>
      </c>
      <c r="D106" s="28" t="s">
        <v>5</v>
      </c>
      <c r="E106" s="28" t="s">
        <v>419</v>
      </c>
      <c r="F106" s="64"/>
      <c r="G106" s="29">
        <f>G107</f>
        <v>8000</v>
      </c>
    </row>
    <row r="107" spans="1:7" ht="27.75" customHeight="1">
      <c r="A107" s="422" t="s">
        <v>110</v>
      </c>
      <c r="B107" s="335" t="s">
        <v>35</v>
      </c>
      <c r="C107" s="34" t="s">
        <v>12</v>
      </c>
      <c r="D107" s="8" t="s">
        <v>5</v>
      </c>
      <c r="E107" s="8" t="s">
        <v>419</v>
      </c>
      <c r="F107" s="64" t="s">
        <v>85</v>
      </c>
      <c r="G107" s="18">
        <v>8000</v>
      </c>
    </row>
    <row r="108" spans="1:7" ht="18.75" customHeight="1">
      <c r="A108" s="221" t="s">
        <v>351</v>
      </c>
      <c r="B108" s="335" t="s">
        <v>35</v>
      </c>
      <c r="C108" s="46" t="s">
        <v>12</v>
      </c>
      <c r="D108" s="28" t="s">
        <v>5</v>
      </c>
      <c r="E108" s="28" t="s">
        <v>420</v>
      </c>
      <c r="F108" s="64"/>
      <c r="G108" s="29">
        <f>G109</f>
        <v>5079.2</v>
      </c>
    </row>
    <row r="109" spans="1:7" ht="28.5" customHeight="1">
      <c r="A109" s="422" t="s">
        <v>110</v>
      </c>
      <c r="B109" s="335" t="s">
        <v>35</v>
      </c>
      <c r="C109" s="34" t="s">
        <v>12</v>
      </c>
      <c r="D109" s="8" t="s">
        <v>5</v>
      </c>
      <c r="E109" s="8" t="s">
        <v>420</v>
      </c>
      <c r="F109" s="64" t="s">
        <v>85</v>
      </c>
      <c r="G109" s="18">
        <v>5079.2</v>
      </c>
    </row>
    <row r="110" spans="1:7" ht="16.5" customHeight="1">
      <c r="A110" s="306" t="s">
        <v>335</v>
      </c>
      <c r="B110" s="335" t="s">
        <v>35</v>
      </c>
      <c r="C110" s="35" t="s">
        <v>12</v>
      </c>
      <c r="D110" s="149" t="s">
        <v>5</v>
      </c>
      <c r="E110" s="28" t="s">
        <v>500</v>
      </c>
      <c r="F110" s="149"/>
      <c r="G110" s="29">
        <f>G111</f>
        <v>0</v>
      </c>
    </row>
    <row r="111" spans="1:7" ht="33.75" customHeight="1">
      <c r="A111" s="258" t="s">
        <v>277</v>
      </c>
      <c r="B111" s="335" t="s">
        <v>35</v>
      </c>
      <c r="C111" s="34" t="s">
        <v>12</v>
      </c>
      <c r="D111" s="156" t="s">
        <v>5</v>
      </c>
      <c r="E111" s="8" t="s">
        <v>500</v>
      </c>
      <c r="F111" s="156" t="s">
        <v>133</v>
      </c>
      <c r="G111" s="18"/>
    </row>
    <row r="112" spans="1:7" ht="22.5" customHeight="1">
      <c r="A112" s="421" t="s">
        <v>47</v>
      </c>
      <c r="B112" s="335" t="s">
        <v>35</v>
      </c>
      <c r="C112" s="36" t="s">
        <v>12</v>
      </c>
      <c r="D112" s="148" t="s">
        <v>6</v>
      </c>
      <c r="E112" s="7"/>
      <c r="F112" s="148"/>
      <c r="G112" s="19">
        <f>G113</f>
        <v>53000</v>
      </c>
    </row>
    <row r="113" spans="1:7" ht="27.75" customHeight="1">
      <c r="A113" s="122" t="s">
        <v>270</v>
      </c>
      <c r="B113" s="335" t="s">
        <v>35</v>
      </c>
      <c r="C113" s="457" t="s">
        <v>12</v>
      </c>
      <c r="D113" s="149" t="s">
        <v>6</v>
      </c>
      <c r="E113" s="28" t="s">
        <v>421</v>
      </c>
      <c r="F113" s="149"/>
      <c r="G113" s="29">
        <f>G114</f>
        <v>53000</v>
      </c>
    </row>
    <row r="114" spans="1:8" ht="22.5" customHeight="1">
      <c r="A114" s="422" t="s">
        <v>110</v>
      </c>
      <c r="B114" s="335" t="s">
        <v>35</v>
      </c>
      <c r="C114" s="38" t="s">
        <v>12</v>
      </c>
      <c r="D114" s="64" t="s">
        <v>6</v>
      </c>
      <c r="E114" s="8" t="s">
        <v>421</v>
      </c>
      <c r="F114" s="156" t="s">
        <v>85</v>
      </c>
      <c r="G114" s="18">
        <v>53000</v>
      </c>
      <c r="H114" s="300"/>
    </row>
    <row r="115" spans="1:7" ht="17.25" customHeight="1">
      <c r="A115" s="424" t="s">
        <v>27</v>
      </c>
      <c r="B115" s="467" t="s">
        <v>35</v>
      </c>
      <c r="C115" s="79" t="s">
        <v>8</v>
      </c>
      <c r="D115" s="109"/>
      <c r="E115" s="108"/>
      <c r="F115" s="146"/>
      <c r="G115" s="115">
        <f>G116+G128+G139+G149</f>
        <v>19822639.21</v>
      </c>
    </row>
    <row r="116" spans="1:7" ht="17.25" customHeight="1">
      <c r="A116" s="425" t="s">
        <v>278</v>
      </c>
      <c r="B116" s="335" t="s">
        <v>35</v>
      </c>
      <c r="C116" s="178" t="s">
        <v>8</v>
      </c>
      <c r="D116" s="15" t="s">
        <v>2</v>
      </c>
      <c r="E116" s="186"/>
      <c r="F116" s="187"/>
      <c r="G116" s="194">
        <f>G117+G119+G121+G124+G126</f>
        <v>13345871.21</v>
      </c>
    </row>
    <row r="117" spans="1:7" ht="15" customHeight="1">
      <c r="A117" s="416" t="s">
        <v>535</v>
      </c>
      <c r="B117" s="335" t="s">
        <v>35</v>
      </c>
      <c r="C117" s="180" t="s">
        <v>8</v>
      </c>
      <c r="D117" s="30" t="s">
        <v>2</v>
      </c>
      <c r="E117" s="30" t="s">
        <v>536</v>
      </c>
      <c r="F117" s="187"/>
      <c r="G117" s="192">
        <f>G118</f>
        <v>70000</v>
      </c>
    </row>
    <row r="118" spans="1:7" ht="26.25" customHeight="1">
      <c r="A118" s="220" t="s">
        <v>281</v>
      </c>
      <c r="B118" s="335" t="s">
        <v>35</v>
      </c>
      <c r="C118" s="260" t="s">
        <v>8</v>
      </c>
      <c r="D118" s="16" t="s">
        <v>2</v>
      </c>
      <c r="E118" s="16" t="s">
        <v>536</v>
      </c>
      <c r="F118" s="156" t="s">
        <v>283</v>
      </c>
      <c r="G118" s="18">
        <v>70000</v>
      </c>
    </row>
    <row r="119" spans="1:7" ht="15.75" customHeight="1">
      <c r="A119" s="416" t="s">
        <v>396</v>
      </c>
      <c r="B119" s="335" t="s">
        <v>35</v>
      </c>
      <c r="C119" s="180" t="s">
        <v>8</v>
      </c>
      <c r="D119" s="30" t="s">
        <v>2</v>
      </c>
      <c r="E119" s="30" t="s">
        <v>423</v>
      </c>
      <c r="F119" s="187"/>
      <c r="G119" s="192">
        <f>G120</f>
        <v>251897</v>
      </c>
    </row>
    <row r="120" spans="1:7" ht="26.25" customHeight="1">
      <c r="A120" s="422" t="s">
        <v>110</v>
      </c>
      <c r="B120" s="335" t="s">
        <v>35</v>
      </c>
      <c r="C120" s="260" t="s">
        <v>8</v>
      </c>
      <c r="D120" s="16" t="s">
        <v>2</v>
      </c>
      <c r="E120" s="16" t="s">
        <v>423</v>
      </c>
      <c r="F120" s="156" t="s">
        <v>85</v>
      </c>
      <c r="G120" s="18">
        <f>251889+8</f>
        <v>251897</v>
      </c>
    </row>
    <row r="121" spans="1:7" ht="19.5" customHeight="1">
      <c r="A121" s="416" t="s">
        <v>395</v>
      </c>
      <c r="B121" s="335" t="s">
        <v>35</v>
      </c>
      <c r="C121" s="180" t="s">
        <v>8</v>
      </c>
      <c r="D121" s="30" t="s">
        <v>2</v>
      </c>
      <c r="E121" s="30" t="s">
        <v>424</v>
      </c>
      <c r="F121" s="187"/>
      <c r="G121" s="192">
        <f>G122+G123</f>
        <v>688963</v>
      </c>
    </row>
    <row r="122" spans="1:7" ht="30" customHeight="1">
      <c r="A122" s="220" t="s">
        <v>110</v>
      </c>
      <c r="B122" s="335" t="s">
        <v>35</v>
      </c>
      <c r="C122" s="260" t="s">
        <v>8</v>
      </c>
      <c r="D122" s="16" t="s">
        <v>2</v>
      </c>
      <c r="E122" s="16" t="s">
        <v>424</v>
      </c>
      <c r="F122" s="156" t="s">
        <v>85</v>
      </c>
      <c r="G122" s="18">
        <v>594945.18</v>
      </c>
    </row>
    <row r="123" spans="1:7" ht="18" customHeight="1">
      <c r="A123" s="220" t="s">
        <v>281</v>
      </c>
      <c r="B123" s="335" t="s">
        <v>35</v>
      </c>
      <c r="C123" s="260" t="s">
        <v>8</v>
      </c>
      <c r="D123" s="16" t="s">
        <v>2</v>
      </c>
      <c r="E123" s="16" t="s">
        <v>424</v>
      </c>
      <c r="F123" s="156" t="s">
        <v>283</v>
      </c>
      <c r="G123" s="18">
        <v>94017.82</v>
      </c>
    </row>
    <row r="124" spans="1:7" ht="33.75" customHeight="1">
      <c r="A124" s="414" t="s">
        <v>504</v>
      </c>
      <c r="B124" s="335" t="s">
        <v>35</v>
      </c>
      <c r="C124" s="180" t="s">
        <v>8</v>
      </c>
      <c r="D124" s="30" t="s">
        <v>2</v>
      </c>
      <c r="E124" s="30" t="s">
        <v>503</v>
      </c>
      <c r="F124" s="156"/>
      <c r="G124" s="29">
        <f>G125</f>
        <v>6987322.43</v>
      </c>
    </row>
    <row r="125" spans="1:7" ht="22.5" customHeight="1">
      <c r="A125" s="220" t="s">
        <v>284</v>
      </c>
      <c r="B125" s="335" t="s">
        <v>35</v>
      </c>
      <c r="C125" s="260" t="s">
        <v>8</v>
      </c>
      <c r="D125" s="16" t="s">
        <v>2</v>
      </c>
      <c r="E125" s="16" t="s">
        <v>503</v>
      </c>
      <c r="F125" s="156" t="s">
        <v>287</v>
      </c>
      <c r="G125" s="18">
        <v>6987322.43</v>
      </c>
    </row>
    <row r="126" spans="1:7" ht="28.5" customHeight="1">
      <c r="A126" s="414" t="s">
        <v>505</v>
      </c>
      <c r="B126" s="335" t="s">
        <v>35</v>
      </c>
      <c r="C126" s="180" t="s">
        <v>8</v>
      </c>
      <c r="D126" s="30" t="s">
        <v>2</v>
      </c>
      <c r="E126" s="30" t="s">
        <v>506</v>
      </c>
      <c r="F126" s="156"/>
      <c r="G126" s="29">
        <f>G127</f>
        <v>5347688.78</v>
      </c>
    </row>
    <row r="127" spans="1:7" ht="24" customHeight="1">
      <c r="A127" s="220" t="s">
        <v>284</v>
      </c>
      <c r="B127" s="335" t="s">
        <v>35</v>
      </c>
      <c r="C127" s="260" t="s">
        <v>8</v>
      </c>
      <c r="D127" s="16" t="s">
        <v>2</v>
      </c>
      <c r="E127" s="16" t="s">
        <v>506</v>
      </c>
      <c r="F127" s="156" t="s">
        <v>287</v>
      </c>
      <c r="G127" s="18">
        <v>5347688.78</v>
      </c>
    </row>
    <row r="128" spans="1:7" ht="15.75" customHeight="1">
      <c r="A128" s="426" t="s">
        <v>89</v>
      </c>
      <c r="B128" s="335" t="s">
        <v>35</v>
      </c>
      <c r="C128" s="140" t="s">
        <v>8</v>
      </c>
      <c r="D128" s="193" t="s">
        <v>9</v>
      </c>
      <c r="E128" s="30"/>
      <c r="F128" s="187"/>
      <c r="G128" s="194">
        <f>G129+G131+G133+G137+G135</f>
        <v>4477852</v>
      </c>
    </row>
    <row r="129" spans="1:7" ht="18" customHeight="1">
      <c r="A129" s="121" t="s">
        <v>46</v>
      </c>
      <c r="B129" s="335" t="s">
        <v>35</v>
      </c>
      <c r="C129" s="35" t="s">
        <v>8</v>
      </c>
      <c r="D129" s="189" t="s">
        <v>9</v>
      </c>
      <c r="E129" s="28" t="s">
        <v>414</v>
      </c>
      <c r="F129" s="191"/>
      <c r="G129" s="192">
        <f>G130</f>
        <v>5352</v>
      </c>
    </row>
    <row r="130" spans="1:7" ht="17.25" customHeight="1">
      <c r="A130" s="220" t="s">
        <v>83</v>
      </c>
      <c r="B130" s="335" t="s">
        <v>35</v>
      </c>
      <c r="C130" s="34" t="s">
        <v>8</v>
      </c>
      <c r="D130" s="64" t="s">
        <v>9</v>
      </c>
      <c r="E130" s="8" t="s">
        <v>414</v>
      </c>
      <c r="F130" s="156" t="s">
        <v>85</v>
      </c>
      <c r="G130" s="18">
        <v>5352</v>
      </c>
    </row>
    <row r="131" spans="1:7" ht="29.25" customHeight="1">
      <c r="A131" s="414" t="s">
        <v>522</v>
      </c>
      <c r="B131" s="335" t="s">
        <v>35</v>
      </c>
      <c r="C131" s="35" t="s">
        <v>8</v>
      </c>
      <c r="D131" s="189" t="s">
        <v>9</v>
      </c>
      <c r="E131" s="28" t="s">
        <v>523</v>
      </c>
      <c r="F131" s="64"/>
      <c r="G131" s="29">
        <f>G132</f>
        <v>3455500</v>
      </c>
    </row>
    <row r="132" spans="1:7" ht="26.25" customHeight="1">
      <c r="A132" s="220" t="s">
        <v>284</v>
      </c>
      <c r="B132" s="335" t="s">
        <v>35</v>
      </c>
      <c r="C132" s="34" t="s">
        <v>8</v>
      </c>
      <c r="D132" s="8" t="s">
        <v>9</v>
      </c>
      <c r="E132" s="8" t="s">
        <v>523</v>
      </c>
      <c r="F132" s="64" t="s">
        <v>287</v>
      </c>
      <c r="G132" s="18">
        <v>3455500</v>
      </c>
    </row>
    <row r="133" spans="1:7" ht="30.75" customHeight="1">
      <c r="A133" s="414" t="s">
        <v>524</v>
      </c>
      <c r="B133" s="335" t="s">
        <v>35</v>
      </c>
      <c r="C133" s="35" t="s">
        <v>8</v>
      </c>
      <c r="D133" s="28" t="s">
        <v>9</v>
      </c>
      <c r="E133" s="28" t="s">
        <v>525</v>
      </c>
      <c r="F133" s="158"/>
      <c r="G133" s="29">
        <f>G134</f>
        <v>800000</v>
      </c>
    </row>
    <row r="134" spans="1:7" ht="18" customHeight="1">
      <c r="A134" s="220" t="s">
        <v>83</v>
      </c>
      <c r="B134" s="335" t="s">
        <v>35</v>
      </c>
      <c r="C134" s="34" t="s">
        <v>8</v>
      </c>
      <c r="D134" s="8" t="s">
        <v>9</v>
      </c>
      <c r="E134" s="8" t="s">
        <v>525</v>
      </c>
      <c r="F134" s="159" t="s">
        <v>85</v>
      </c>
      <c r="G134" s="18">
        <v>800000</v>
      </c>
    </row>
    <row r="135" spans="1:7" ht="32.25" customHeight="1">
      <c r="A135" s="414" t="s">
        <v>549</v>
      </c>
      <c r="B135" s="335" t="s">
        <v>35</v>
      </c>
      <c r="C135" s="35" t="s">
        <v>8</v>
      </c>
      <c r="D135" s="28" t="s">
        <v>9</v>
      </c>
      <c r="E135" s="28" t="s">
        <v>557</v>
      </c>
      <c r="F135" s="158"/>
      <c r="G135" s="29">
        <f>G136</f>
        <v>89000</v>
      </c>
    </row>
    <row r="136" spans="1:7" ht="12.75">
      <c r="A136" s="220" t="s">
        <v>83</v>
      </c>
      <c r="B136" s="335" t="s">
        <v>35</v>
      </c>
      <c r="C136" s="34" t="s">
        <v>8</v>
      </c>
      <c r="D136" s="8" t="s">
        <v>9</v>
      </c>
      <c r="E136" s="8" t="s">
        <v>557</v>
      </c>
      <c r="F136" s="159" t="s">
        <v>85</v>
      </c>
      <c r="G136" s="18">
        <v>89000</v>
      </c>
    </row>
    <row r="137" spans="1:7" ht="16.5" customHeight="1">
      <c r="A137" s="121" t="s">
        <v>341</v>
      </c>
      <c r="B137" s="335" t="s">
        <v>35</v>
      </c>
      <c r="C137" s="459" t="s">
        <v>8</v>
      </c>
      <c r="D137" s="395" t="s">
        <v>9</v>
      </c>
      <c r="E137" s="396" t="s">
        <v>425</v>
      </c>
      <c r="F137" s="397"/>
      <c r="G137" s="282">
        <f>G138</f>
        <v>128000</v>
      </c>
    </row>
    <row r="138" spans="1:7" ht="18" customHeight="1">
      <c r="A138" s="220" t="s">
        <v>83</v>
      </c>
      <c r="B138" s="335" t="s">
        <v>35</v>
      </c>
      <c r="C138" s="34" t="s">
        <v>8</v>
      </c>
      <c r="D138" s="64" t="s">
        <v>9</v>
      </c>
      <c r="E138" s="8" t="s">
        <v>425</v>
      </c>
      <c r="F138" s="156" t="s">
        <v>85</v>
      </c>
      <c r="G138" s="18">
        <v>128000</v>
      </c>
    </row>
    <row r="139" spans="1:8" ht="18" customHeight="1">
      <c r="A139" s="427" t="s">
        <v>290</v>
      </c>
      <c r="B139" s="335" t="s">
        <v>35</v>
      </c>
      <c r="C139" s="261" t="s">
        <v>8</v>
      </c>
      <c r="D139" s="262" t="s">
        <v>11</v>
      </c>
      <c r="E139" s="28"/>
      <c r="F139" s="93"/>
      <c r="G139" s="19">
        <f>G140+G145+G147</f>
        <v>1959916</v>
      </c>
      <c r="H139" s="300"/>
    </row>
    <row r="140" spans="1:7" ht="17.25" customHeight="1">
      <c r="A140" s="428" t="s">
        <v>290</v>
      </c>
      <c r="B140" s="335" t="s">
        <v>35</v>
      </c>
      <c r="C140" s="264" t="s">
        <v>8</v>
      </c>
      <c r="D140" s="265" t="s">
        <v>11</v>
      </c>
      <c r="E140" s="11" t="s">
        <v>426</v>
      </c>
      <c r="F140" s="94"/>
      <c r="G140" s="17">
        <f>G141+G143</f>
        <v>18000</v>
      </c>
    </row>
    <row r="141" spans="1:8" ht="12.75">
      <c r="A141" s="429" t="s">
        <v>292</v>
      </c>
      <c r="B141" s="335" t="s">
        <v>35</v>
      </c>
      <c r="C141" s="266" t="s">
        <v>8</v>
      </c>
      <c r="D141" s="267" t="s">
        <v>11</v>
      </c>
      <c r="E141" s="28" t="s">
        <v>426</v>
      </c>
      <c r="F141" s="95"/>
      <c r="G141" s="29">
        <f>G142</f>
        <v>3000</v>
      </c>
      <c r="H141" s="300"/>
    </row>
    <row r="142" spans="1:9" ht="12.75">
      <c r="A142" s="220" t="s">
        <v>83</v>
      </c>
      <c r="B142" s="335" t="s">
        <v>35</v>
      </c>
      <c r="C142" s="268" t="s">
        <v>8</v>
      </c>
      <c r="D142" s="269" t="s">
        <v>11</v>
      </c>
      <c r="E142" s="8" t="s">
        <v>426</v>
      </c>
      <c r="F142" s="96" t="s">
        <v>85</v>
      </c>
      <c r="G142" s="18">
        <v>3000</v>
      </c>
      <c r="I142" s="300"/>
    </row>
    <row r="143" spans="1:9" ht="12.75">
      <c r="A143" s="429" t="s">
        <v>293</v>
      </c>
      <c r="B143" s="335" t="s">
        <v>35</v>
      </c>
      <c r="C143" s="266" t="s">
        <v>8</v>
      </c>
      <c r="D143" s="267" t="s">
        <v>11</v>
      </c>
      <c r="E143" s="28" t="s">
        <v>427</v>
      </c>
      <c r="F143" s="95"/>
      <c r="G143" s="29">
        <f>G144</f>
        <v>15000</v>
      </c>
      <c r="I143" s="300"/>
    </row>
    <row r="144" spans="1:9" ht="12.75">
      <c r="A144" s="220" t="s">
        <v>83</v>
      </c>
      <c r="B144" s="335" t="s">
        <v>35</v>
      </c>
      <c r="C144" s="268" t="s">
        <v>8</v>
      </c>
      <c r="D144" s="269" t="s">
        <v>11</v>
      </c>
      <c r="E144" s="8" t="s">
        <v>427</v>
      </c>
      <c r="F144" s="96" t="s">
        <v>85</v>
      </c>
      <c r="G144" s="18">
        <v>15000</v>
      </c>
      <c r="H144" s="300"/>
      <c r="I144" s="300"/>
    </row>
    <row r="145" spans="1:8" ht="12.75">
      <c r="A145" s="341" t="s">
        <v>507</v>
      </c>
      <c r="B145" s="335" t="s">
        <v>35</v>
      </c>
      <c r="C145" s="266" t="s">
        <v>8</v>
      </c>
      <c r="D145" s="95" t="s">
        <v>11</v>
      </c>
      <c r="E145" s="28" t="s">
        <v>500</v>
      </c>
      <c r="F145" s="169"/>
      <c r="G145" s="29">
        <f>G146</f>
        <v>1141916</v>
      </c>
      <c r="H145" s="300"/>
    </row>
    <row r="146" spans="1:7" ht="25.5">
      <c r="A146" s="430" t="s">
        <v>277</v>
      </c>
      <c r="B146" s="335" t="s">
        <v>35</v>
      </c>
      <c r="C146" s="42" t="s">
        <v>8</v>
      </c>
      <c r="D146" s="269" t="s">
        <v>11</v>
      </c>
      <c r="E146" s="8" t="s">
        <v>500</v>
      </c>
      <c r="F146" s="96" t="s">
        <v>133</v>
      </c>
      <c r="G146" s="18">
        <v>1141916</v>
      </c>
    </row>
    <row r="147" spans="1:8" ht="18.75" customHeight="1">
      <c r="A147" s="431" t="s">
        <v>527</v>
      </c>
      <c r="B147" s="335" t="s">
        <v>35</v>
      </c>
      <c r="C147" s="41" t="s">
        <v>8</v>
      </c>
      <c r="D147" s="267" t="s">
        <v>11</v>
      </c>
      <c r="E147" s="28" t="s">
        <v>526</v>
      </c>
      <c r="F147" s="95"/>
      <c r="G147" s="29">
        <f>G148</f>
        <v>800000</v>
      </c>
      <c r="H147" s="300"/>
    </row>
    <row r="148" spans="1:7" ht="25.5">
      <c r="A148" s="430" t="s">
        <v>277</v>
      </c>
      <c r="B148" s="335" t="s">
        <v>35</v>
      </c>
      <c r="C148" s="42" t="s">
        <v>8</v>
      </c>
      <c r="D148" s="269" t="s">
        <v>11</v>
      </c>
      <c r="E148" s="8" t="s">
        <v>526</v>
      </c>
      <c r="F148" s="96" t="s">
        <v>133</v>
      </c>
      <c r="G148" s="18">
        <v>800000</v>
      </c>
    </row>
    <row r="149" spans="1:7" ht="18" customHeight="1">
      <c r="A149" s="427" t="s">
        <v>28</v>
      </c>
      <c r="B149" s="335" t="s">
        <v>35</v>
      </c>
      <c r="C149" s="40" t="s">
        <v>8</v>
      </c>
      <c r="D149" s="86" t="s">
        <v>8</v>
      </c>
      <c r="E149" s="7"/>
      <c r="F149" s="148"/>
      <c r="G149" s="21">
        <f>G150</f>
        <v>39000</v>
      </c>
    </row>
    <row r="150" spans="1:7" ht="12.75">
      <c r="A150" s="221" t="s">
        <v>213</v>
      </c>
      <c r="B150" s="335" t="s">
        <v>35</v>
      </c>
      <c r="C150" s="35" t="s">
        <v>8</v>
      </c>
      <c r="D150" s="66" t="s">
        <v>8</v>
      </c>
      <c r="E150" s="28" t="s">
        <v>428</v>
      </c>
      <c r="F150" s="149"/>
      <c r="G150" s="29">
        <f>G151</f>
        <v>39000</v>
      </c>
    </row>
    <row r="151" spans="1:9" ht="12.75">
      <c r="A151" s="410" t="s">
        <v>154</v>
      </c>
      <c r="B151" s="335" t="s">
        <v>35</v>
      </c>
      <c r="C151" s="38" t="s">
        <v>8</v>
      </c>
      <c r="D151" s="64" t="s">
        <v>8</v>
      </c>
      <c r="E151" s="8" t="s">
        <v>428</v>
      </c>
      <c r="F151" s="156" t="s">
        <v>153</v>
      </c>
      <c r="G151" s="18">
        <v>39000</v>
      </c>
      <c r="I151" s="284"/>
    </row>
    <row r="152" spans="1:9" ht="15.75">
      <c r="A152" s="424" t="s">
        <v>22</v>
      </c>
      <c r="B152" s="467" t="s">
        <v>35</v>
      </c>
      <c r="C152" s="79" t="s">
        <v>3</v>
      </c>
      <c r="D152" s="109"/>
      <c r="E152" s="108"/>
      <c r="F152" s="146"/>
      <c r="G152" s="115">
        <f>G153+G189+G261+G275</f>
        <v>288001605.44</v>
      </c>
      <c r="I152" s="284"/>
    </row>
    <row r="153" spans="1:7" ht="16.5" customHeight="1">
      <c r="A153" s="427" t="s">
        <v>23</v>
      </c>
      <c r="B153" s="335" t="s">
        <v>35</v>
      </c>
      <c r="C153" s="39" t="s">
        <v>3</v>
      </c>
      <c r="D153" s="99" t="s">
        <v>2</v>
      </c>
      <c r="E153" s="9"/>
      <c r="F153" s="168"/>
      <c r="G153" s="21">
        <f>G155+G157+G159+G169+G180+G183+G187</f>
        <v>73087342.29</v>
      </c>
    </row>
    <row r="154" spans="1:7" ht="12.75">
      <c r="A154" s="411" t="s">
        <v>157</v>
      </c>
      <c r="B154" s="335" t="s">
        <v>35</v>
      </c>
      <c r="C154" s="227" t="s">
        <v>3</v>
      </c>
      <c r="D154" s="198" t="s">
        <v>2</v>
      </c>
      <c r="E154" s="228" t="s">
        <v>401</v>
      </c>
      <c r="F154" s="229"/>
      <c r="G154" s="200">
        <f>G153</f>
        <v>73087342.29</v>
      </c>
    </row>
    <row r="155" spans="1:7" ht="12.75">
      <c r="A155" s="222" t="s">
        <v>160</v>
      </c>
      <c r="B155" s="335" t="s">
        <v>35</v>
      </c>
      <c r="C155" s="37" t="s">
        <v>3</v>
      </c>
      <c r="D155" s="65" t="s">
        <v>2</v>
      </c>
      <c r="E155" s="11" t="s">
        <v>429</v>
      </c>
      <c r="F155" s="151"/>
      <c r="G155" s="17">
        <f>G156</f>
        <v>13545000</v>
      </c>
    </row>
    <row r="156" spans="1:7" ht="21" customHeight="1">
      <c r="A156" s="220" t="s">
        <v>110</v>
      </c>
      <c r="B156" s="335" t="s">
        <v>35</v>
      </c>
      <c r="C156" s="38" t="s">
        <v>3</v>
      </c>
      <c r="D156" s="64" t="s">
        <v>2</v>
      </c>
      <c r="E156" s="8" t="s">
        <v>429</v>
      </c>
      <c r="F156" s="156" t="s">
        <v>85</v>
      </c>
      <c r="G156" s="18">
        <v>13545000</v>
      </c>
    </row>
    <row r="157" spans="1:7" ht="12.75">
      <c r="A157" s="222" t="s">
        <v>322</v>
      </c>
      <c r="B157" s="335" t="s">
        <v>35</v>
      </c>
      <c r="C157" s="37" t="s">
        <v>3</v>
      </c>
      <c r="D157" s="65" t="s">
        <v>2</v>
      </c>
      <c r="E157" s="11" t="s">
        <v>430</v>
      </c>
      <c r="F157" s="151"/>
      <c r="G157" s="17">
        <f>G158</f>
        <v>1026000</v>
      </c>
    </row>
    <row r="158" spans="1:7" ht="13.5" customHeight="1">
      <c r="A158" s="220" t="s">
        <v>110</v>
      </c>
      <c r="B158" s="335" t="s">
        <v>35</v>
      </c>
      <c r="C158" s="38" t="s">
        <v>3</v>
      </c>
      <c r="D158" s="64" t="s">
        <v>2</v>
      </c>
      <c r="E158" s="8" t="s">
        <v>430</v>
      </c>
      <c r="F158" s="156" t="s">
        <v>85</v>
      </c>
      <c r="G158" s="18">
        <f>1200000-174000</f>
        <v>1026000</v>
      </c>
    </row>
    <row r="159" spans="1:7" ht="22.5" customHeight="1">
      <c r="A159" s="222" t="s">
        <v>159</v>
      </c>
      <c r="B159" s="335" t="s">
        <v>35</v>
      </c>
      <c r="C159" s="37" t="s">
        <v>3</v>
      </c>
      <c r="D159" s="65" t="s">
        <v>2</v>
      </c>
      <c r="E159" s="11" t="s">
        <v>431</v>
      </c>
      <c r="F159" s="151"/>
      <c r="G159" s="17">
        <f>SUM(G160:G168)</f>
        <v>15538781.75</v>
      </c>
    </row>
    <row r="160" spans="1:7" ht="12.75">
      <c r="A160" s="220" t="s">
        <v>439</v>
      </c>
      <c r="B160" s="335" t="s">
        <v>35</v>
      </c>
      <c r="C160" s="42" t="s">
        <v>3</v>
      </c>
      <c r="D160" s="96" t="s">
        <v>2</v>
      </c>
      <c r="E160" s="8" t="s">
        <v>431</v>
      </c>
      <c r="F160" s="161" t="s">
        <v>107</v>
      </c>
      <c r="G160" s="18">
        <v>3731362.52</v>
      </c>
    </row>
    <row r="161" spans="1:7" ht="12.75">
      <c r="A161" s="220" t="s">
        <v>109</v>
      </c>
      <c r="B161" s="335" t="s">
        <v>35</v>
      </c>
      <c r="C161" s="42" t="s">
        <v>3</v>
      </c>
      <c r="D161" s="96" t="s">
        <v>2</v>
      </c>
      <c r="E161" s="8" t="s">
        <v>431</v>
      </c>
      <c r="F161" s="161" t="s">
        <v>108</v>
      </c>
      <c r="G161" s="18">
        <v>539800</v>
      </c>
    </row>
    <row r="162" spans="1:7" ht="25.5">
      <c r="A162" s="409" t="s">
        <v>432</v>
      </c>
      <c r="B162" s="335" t="s">
        <v>35</v>
      </c>
      <c r="C162" s="42" t="s">
        <v>3</v>
      </c>
      <c r="D162" s="96" t="s">
        <v>2</v>
      </c>
      <c r="E162" s="8" t="s">
        <v>431</v>
      </c>
      <c r="F162" s="161" t="s">
        <v>416</v>
      </c>
      <c r="G162" s="18">
        <v>2377140</v>
      </c>
    </row>
    <row r="163" spans="1:7" ht="20.25" customHeight="1">
      <c r="A163" s="220" t="s">
        <v>110</v>
      </c>
      <c r="B163" s="335" t="s">
        <v>35</v>
      </c>
      <c r="C163" s="42" t="s">
        <v>3</v>
      </c>
      <c r="D163" s="96" t="s">
        <v>2</v>
      </c>
      <c r="E163" s="8" t="s">
        <v>431</v>
      </c>
      <c r="F163" s="161" t="s">
        <v>85</v>
      </c>
      <c r="G163" s="18">
        <f>7301858.9</f>
        <v>7301858.9</v>
      </c>
    </row>
    <row r="164" spans="1:7" ht="27" customHeight="1">
      <c r="A164" s="185" t="s">
        <v>111</v>
      </c>
      <c r="B164" s="335" t="s">
        <v>35</v>
      </c>
      <c r="C164" s="42" t="s">
        <v>3</v>
      </c>
      <c r="D164" s="96" t="s">
        <v>2</v>
      </c>
      <c r="E164" s="8" t="s">
        <v>431</v>
      </c>
      <c r="F164" s="161" t="s">
        <v>112</v>
      </c>
      <c r="G164" s="18">
        <v>370000</v>
      </c>
    </row>
    <row r="165" spans="1:7" ht="54.75" customHeight="1">
      <c r="A165" s="311" t="s">
        <v>105</v>
      </c>
      <c r="B165" s="335" t="s">
        <v>35</v>
      </c>
      <c r="C165" s="42" t="s">
        <v>3</v>
      </c>
      <c r="D165" s="96" t="s">
        <v>2</v>
      </c>
      <c r="E165" s="8" t="s">
        <v>431</v>
      </c>
      <c r="F165" s="161" t="s">
        <v>101</v>
      </c>
      <c r="G165" s="18">
        <v>318400</v>
      </c>
    </row>
    <row r="166" spans="1:7" ht="12.75">
      <c r="A166" s="220" t="s">
        <v>100</v>
      </c>
      <c r="B166" s="335" t="s">
        <v>35</v>
      </c>
      <c r="C166" s="42" t="s">
        <v>3</v>
      </c>
      <c r="D166" s="96" t="s">
        <v>2</v>
      </c>
      <c r="E166" s="8" t="s">
        <v>431</v>
      </c>
      <c r="F166" s="156" t="s">
        <v>103</v>
      </c>
      <c r="G166" s="18">
        <v>624048.15</v>
      </c>
    </row>
    <row r="167" spans="1:7" ht="12.75">
      <c r="A167" s="220" t="s">
        <v>102</v>
      </c>
      <c r="B167" s="335" t="s">
        <v>35</v>
      </c>
      <c r="C167" s="42" t="s">
        <v>3</v>
      </c>
      <c r="D167" s="96" t="s">
        <v>2</v>
      </c>
      <c r="E167" s="8" t="s">
        <v>431</v>
      </c>
      <c r="F167" s="156" t="s">
        <v>104</v>
      </c>
      <c r="G167" s="18">
        <v>122750</v>
      </c>
    </row>
    <row r="168" spans="1:7" ht="12.75">
      <c r="A168" s="271" t="s">
        <v>502</v>
      </c>
      <c r="B168" s="335" t="s">
        <v>35</v>
      </c>
      <c r="C168" s="42" t="s">
        <v>3</v>
      </c>
      <c r="D168" s="96" t="s">
        <v>2</v>
      </c>
      <c r="E168" s="8" t="s">
        <v>431</v>
      </c>
      <c r="F168" s="156" t="s">
        <v>501</v>
      </c>
      <c r="G168" s="18">
        <v>153422.18</v>
      </c>
    </row>
    <row r="169" spans="1:7" ht="38.25">
      <c r="A169" s="432" t="s">
        <v>262</v>
      </c>
      <c r="B169" s="335" t="s">
        <v>35</v>
      </c>
      <c r="C169" s="206" t="s">
        <v>3</v>
      </c>
      <c r="D169" s="207" t="s">
        <v>2</v>
      </c>
      <c r="E169" s="189" t="s">
        <v>433</v>
      </c>
      <c r="F169" s="199"/>
      <c r="G169" s="200">
        <f>SUM(G170:G179)</f>
        <v>40745000</v>
      </c>
    </row>
    <row r="170" spans="1:7" ht="17.25" customHeight="1">
      <c r="A170" s="220" t="s">
        <v>440</v>
      </c>
      <c r="B170" s="335" t="s">
        <v>35</v>
      </c>
      <c r="C170" s="42" t="s">
        <v>3</v>
      </c>
      <c r="D170" s="96" t="s">
        <v>2</v>
      </c>
      <c r="E170" s="8" t="s">
        <v>433</v>
      </c>
      <c r="F170" s="161" t="s">
        <v>107</v>
      </c>
      <c r="G170" s="18">
        <v>29177696.81</v>
      </c>
    </row>
    <row r="171" spans="1:8" ht="21" customHeight="1">
      <c r="A171" s="220" t="s">
        <v>109</v>
      </c>
      <c r="B171" s="335" t="s">
        <v>35</v>
      </c>
      <c r="C171" s="42" t="s">
        <v>3</v>
      </c>
      <c r="D171" s="96" t="s">
        <v>2</v>
      </c>
      <c r="E171" s="8" t="s">
        <v>433</v>
      </c>
      <c r="F171" s="161" t="s">
        <v>108</v>
      </c>
      <c r="G171" s="18">
        <v>659597.37</v>
      </c>
      <c r="H171" s="300"/>
    </row>
    <row r="172" spans="1:8" ht="25.5">
      <c r="A172" s="409" t="s">
        <v>432</v>
      </c>
      <c r="B172" s="335" t="s">
        <v>35</v>
      </c>
      <c r="C172" s="42" t="s">
        <v>3</v>
      </c>
      <c r="D172" s="96" t="s">
        <v>2</v>
      </c>
      <c r="E172" s="8" t="s">
        <v>433</v>
      </c>
      <c r="F172" s="161" t="s">
        <v>416</v>
      </c>
      <c r="G172" s="18">
        <v>8647559.31</v>
      </c>
      <c r="H172" s="300"/>
    </row>
    <row r="173" spans="1:8" ht="12.75">
      <c r="A173" s="220" t="s">
        <v>82</v>
      </c>
      <c r="B173" s="335" t="s">
        <v>35</v>
      </c>
      <c r="C173" s="42" t="s">
        <v>3</v>
      </c>
      <c r="D173" s="96" t="s">
        <v>2</v>
      </c>
      <c r="E173" s="8" t="s">
        <v>433</v>
      </c>
      <c r="F173" s="161" t="s">
        <v>84</v>
      </c>
      <c r="G173" s="18"/>
      <c r="H173" s="300"/>
    </row>
    <row r="174" spans="1:9" ht="12.75">
      <c r="A174" s="220" t="s">
        <v>110</v>
      </c>
      <c r="B174" s="335" t="s">
        <v>35</v>
      </c>
      <c r="C174" s="42" t="s">
        <v>3</v>
      </c>
      <c r="D174" s="96" t="s">
        <v>2</v>
      </c>
      <c r="E174" s="8" t="s">
        <v>433</v>
      </c>
      <c r="F174" s="161" t="s">
        <v>85</v>
      </c>
      <c r="G174" s="18">
        <v>635124.97</v>
      </c>
      <c r="H174" s="300"/>
      <c r="I174" s="300"/>
    </row>
    <row r="175" spans="1:9" ht="23.25" customHeight="1">
      <c r="A175" s="220" t="s">
        <v>118</v>
      </c>
      <c r="B175" s="335" t="s">
        <v>35</v>
      </c>
      <c r="C175" s="42" t="s">
        <v>3</v>
      </c>
      <c r="D175" s="96" t="s">
        <v>2</v>
      </c>
      <c r="E175" s="8" t="s">
        <v>433</v>
      </c>
      <c r="F175" s="161" t="s">
        <v>119</v>
      </c>
      <c r="G175" s="18">
        <v>38000.8</v>
      </c>
      <c r="H175" s="300"/>
      <c r="I175" s="300"/>
    </row>
    <row r="176" spans="1:7" ht="25.5">
      <c r="A176" s="220" t="s">
        <v>529</v>
      </c>
      <c r="B176" s="335" t="s">
        <v>35</v>
      </c>
      <c r="C176" s="42" t="s">
        <v>3</v>
      </c>
      <c r="D176" s="96" t="s">
        <v>2</v>
      </c>
      <c r="E176" s="8" t="s">
        <v>433</v>
      </c>
      <c r="F176" s="161" t="s">
        <v>528</v>
      </c>
      <c r="G176" s="18">
        <v>30000</v>
      </c>
    </row>
    <row r="177" spans="1:9" ht="25.5">
      <c r="A177" s="185" t="s">
        <v>111</v>
      </c>
      <c r="B177" s="335" t="s">
        <v>35</v>
      </c>
      <c r="C177" s="42" t="s">
        <v>3</v>
      </c>
      <c r="D177" s="96" t="s">
        <v>2</v>
      </c>
      <c r="E177" s="8" t="s">
        <v>433</v>
      </c>
      <c r="F177" s="161" t="s">
        <v>112</v>
      </c>
      <c r="G177" s="18">
        <v>1548000</v>
      </c>
      <c r="I177" s="300"/>
    </row>
    <row r="178" spans="1:9" ht="51">
      <c r="A178" s="311" t="s">
        <v>105</v>
      </c>
      <c r="B178" s="335" t="s">
        <v>35</v>
      </c>
      <c r="C178" s="42" t="s">
        <v>3</v>
      </c>
      <c r="D178" s="96" t="s">
        <v>2</v>
      </c>
      <c r="E178" s="8" t="s">
        <v>433</v>
      </c>
      <c r="F178" s="161" t="s">
        <v>101</v>
      </c>
      <c r="G178" s="18">
        <v>5034.31</v>
      </c>
      <c r="I178" s="300"/>
    </row>
    <row r="179" spans="1:7" ht="21.75" customHeight="1">
      <c r="A179" s="399" t="s">
        <v>502</v>
      </c>
      <c r="B179" s="335" t="s">
        <v>35</v>
      </c>
      <c r="C179" s="42" t="s">
        <v>3</v>
      </c>
      <c r="D179" s="96" t="s">
        <v>2</v>
      </c>
      <c r="E179" s="8" t="s">
        <v>433</v>
      </c>
      <c r="F179" s="161" t="s">
        <v>501</v>
      </c>
      <c r="G179" s="18">
        <v>3986.43</v>
      </c>
    </row>
    <row r="180" spans="1:9" ht="51.75" customHeight="1">
      <c r="A180" s="221" t="s">
        <v>267</v>
      </c>
      <c r="B180" s="335" t="s">
        <v>35</v>
      </c>
      <c r="C180" s="35" t="s">
        <v>3</v>
      </c>
      <c r="D180" s="66" t="s">
        <v>2</v>
      </c>
      <c r="E180" s="28" t="s">
        <v>434</v>
      </c>
      <c r="F180" s="149"/>
      <c r="G180" s="29">
        <f>G181+G182</f>
        <v>896444.54</v>
      </c>
      <c r="H180" s="300"/>
      <c r="I180" s="300"/>
    </row>
    <row r="181" spans="1:7" ht="18.75" customHeight="1">
      <c r="A181" s="410" t="s">
        <v>109</v>
      </c>
      <c r="B181" s="335" t="s">
        <v>35</v>
      </c>
      <c r="C181" s="34" t="s">
        <v>3</v>
      </c>
      <c r="D181" s="64" t="s">
        <v>2</v>
      </c>
      <c r="E181" s="8" t="s">
        <v>434</v>
      </c>
      <c r="F181" s="156" t="s">
        <v>108</v>
      </c>
      <c r="G181" s="18">
        <v>796444.54</v>
      </c>
    </row>
    <row r="182" spans="1:7" ht="15" customHeight="1">
      <c r="A182" s="410" t="s">
        <v>81</v>
      </c>
      <c r="B182" s="335" t="s">
        <v>35</v>
      </c>
      <c r="C182" s="34" t="s">
        <v>3</v>
      </c>
      <c r="D182" s="64" t="s">
        <v>2</v>
      </c>
      <c r="E182" s="8" t="s">
        <v>434</v>
      </c>
      <c r="F182" s="156" t="s">
        <v>80</v>
      </c>
      <c r="G182" s="18">
        <v>100000</v>
      </c>
    </row>
    <row r="183" spans="1:7" ht="69" customHeight="1">
      <c r="A183" s="221" t="s">
        <v>268</v>
      </c>
      <c r="B183" s="335" t="s">
        <v>35</v>
      </c>
      <c r="C183" s="35" t="s">
        <v>3</v>
      </c>
      <c r="D183" s="66" t="s">
        <v>2</v>
      </c>
      <c r="E183" s="28" t="s">
        <v>435</v>
      </c>
      <c r="F183" s="149"/>
      <c r="G183" s="29">
        <f>SUM(G184:G186)</f>
        <v>586116</v>
      </c>
    </row>
    <row r="184" spans="1:7" ht="13.5" customHeight="1">
      <c r="A184" s="220" t="s">
        <v>439</v>
      </c>
      <c r="B184" s="335" t="s">
        <v>35</v>
      </c>
      <c r="C184" s="34" t="s">
        <v>3</v>
      </c>
      <c r="D184" s="8" t="s">
        <v>2</v>
      </c>
      <c r="E184" s="8" t="s">
        <v>435</v>
      </c>
      <c r="F184" s="64" t="s">
        <v>107</v>
      </c>
      <c r="G184" s="18">
        <v>116100</v>
      </c>
    </row>
    <row r="185" spans="1:7" ht="25.5">
      <c r="A185" s="409" t="s">
        <v>432</v>
      </c>
      <c r="B185" s="335" t="s">
        <v>35</v>
      </c>
      <c r="C185" s="34" t="s">
        <v>3</v>
      </c>
      <c r="D185" s="8" t="s">
        <v>2</v>
      </c>
      <c r="E185" s="8" t="s">
        <v>435</v>
      </c>
      <c r="F185" s="64" t="s">
        <v>416</v>
      </c>
      <c r="G185" s="18">
        <v>33900</v>
      </c>
    </row>
    <row r="186" spans="1:7" ht="12.75">
      <c r="A186" s="220" t="s">
        <v>110</v>
      </c>
      <c r="B186" s="335" t="s">
        <v>35</v>
      </c>
      <c r="C186" s="34" t="s">
        <v>3</v>
      </c>
      <c r="D186" s="8" t="s">
        <v>2</v>
      </c>
      <c r="E186" s="8" t="s">
        <v>435</v>
      </c>
      <c r="F186" s="64" t="s">
        <v>85</v>
      </c>
      <c r="G186" s="18">
        <v>436116</v>
      </c>
    </row>
    <row r="187" spans="1:7" ht="25.5">
      <c r="A187" s="221" t="s">
        <v>508</v>
      </c>
      <c r="B187" s="335" t="s">
        <v>35</v>
      </c>
      <c r="C187" s="35" t="s">
        <v>3</v>
      </c>
      <c r="D187" s="66" t="s">
        <v>2</v>
      </c>
      <c r="E187" s="28" t="s">
        <v>509</v>
      </c>
      <c r="F187" s="149"/>
      <c r="G187" s="29">
        <f>G188</f>
        <v>750000</v>
      </c>
    </row>
    <row r="188" spans="1:7" ht="12.75">
      <c r="A188" s="220" t="s">
        <v>110</v>
      </c>
      <c r="B188" s="335" t="s">
        <v>35</v>
      </c>
      <c r="C188" s="34" t="s">
        <v>3</v>
      </c>
      <c r="D188" s="64" t="s">
        <v>2</v>
      </c>
      <c r="E188" s="8" t="s">
        <v>509</v>
      </c>
      <c r="F188" s="156" t="s">
        <v>85</v>
      </c>
      <c r="G188" s="18">
        <v>750000</v>
      </c>
    </row>
    <row r="189" spans="1:7" ht="18" customHeight="1">
      <c r="A189" s="427" t="s">
        <v>24</v>
      </c>
      <c r="B189" s="335" t="s">
        <v>35</v>
      </c>
      <c r="C189" s="40" t="s">
        <v>3</v>
      </c>
      <c r="D189" s="93" t="s">
        <v>9</v>
      </c>
      <c r="E189" s="7"/>
      <c r="F189" s="171"/>
      <c r="G189" s="21">
        <f>G190+G192+G219+G194+G204+G206+G229+G209+G232+G235+G240+G243+G246+G249+G251+G258+G253</f>
        <v>198301557.71</v>
      </c>
    </row>
    <row r="190" spans="1:7" ht="12.75">
      <c r="A190" s="433" t="s">
        <v>161</v>
      </c>
      <c r="B190" s="335" t="s">
        <v>35</v>
      </c>
      <c r="C190" s="208" t="s">
        <v>3</v>
      </c>
      <c r="D190" s="209" t="s">
        <v>9</v>
      </c>
      <c r="E190" s="182" t="s">
        <v>436</v>
      </c>
      <c r="F190" s="183"/>
      <c r="G190" s="184">
        <f>G191</f>
        <v>2455000</v>
      </c>
    </row>
    <row r="191" spans="1:9" ht="17.25" customHeight="1">
      <c r="A191" s="220" t="s">
        <v>110</v>
      </c>
      <c r="B191" s="335" t="s">
        <v>35</v>
      </c>
      <c r="C191" s="42" t="s">
        <v>3</v>
      </c>
      <c r="D191" s="96" t="s">
        <v>9</v>
      </c>
      <c r="E191" s="8" t="s">
        <v>436</v>
      </c>
      <c r="F191" s="156" t="s">
        <v>85</v>
      </c>
      <c r="G191" s="18">
        <f>2600000-145000</f>
        <v>2455000</v>
      </c>
      <c r="I191" s="284"/>
    </row>
    <row r="192" spans="1:7" ht="12.75">
      <c r="A192" s="222" t="s">
        <v>164</v>
      </c>
      <c r="B192" s="335" t="s">
        <v>35</v>
      </c>
      <c r="C192" s="43" t="s">
        <v>3</v>
      </c>
      <c r="D192" s="94" t="s">
        <v>9</v>
      </c>
      <c r="E192" s="11" t="s">
        <v>437</v>
      </c>
      <c r="F192" s="172"/>
      <c r="G192" s="17">
        <f>G193</f>
        <v>0</v>
      </c>
    </row>
    <row r="193" spans="1:7" ht="12.75">
      <c r="A193" s="220" t="s">
        <v>110</v>
      </c>
      <c r="B193" s="335" t="s">
        <v>35</v>
      </c>
      <c r="C193" s="42" t="s">
        <v>3</v>
      </c>
      <c r="D193" s="96" t="s">
        <v>9</v>
      </c>
      <c r="E193" s="8" t="s">
        <v>437</v>
      </c>
      <c r="F193" s="170" t="s">
        <v>85</v>
      </c>
      <c r="G193" s="18"/>
    </row>
    <row r="194" spans="1:7" ht="19.5" customHeight="1">
      <c r="A194" s="222" t="s">
        <v>162</v>
      </c>
      <c r="B194" s="335" t="s">
        <v>35</v>
      </c>
      <c r="C194" s="43" t="s">
        <v>3</v>
      </c>
      <c r="D194" s="94" t="s">
        <v>9</v>
      </c>
      <c r="E194" s="11" t="s">
        <v>438</v>
      </c>
      <c r="F194" s="172"/>
      <c r="G194" s="17">
        <f>SUM(G195:G203)</f>
        <v>46424690.839999996</v>
      </c>
    </row>
    <row r="195" spans="1:7" ht="20.25" customHeight="1">
      <c r="A195" s="220" t="s">
        <v>439</v>
      </c>
      <c r="B195" s="335" t="s">
        <v>35</v>
      </c>
      <c r="C195" s="42" t="s">
        <v>3</v>
      </c>
      <c r="D195" s="96" t="s">
        <v>9</v>
      </c>
      <c r="E195" s="8" t="s">
        <v>438</v>
      </c>
      <c r="F195" s="161" t="s">
        <v>107</v>
      </c>
      <c r="G195" s="18">
        <v>6188000</v>
      </c>
    </row>
    <row r="196" spans="1:7" ht="17.25" customHeight="1">
      <c r="A196" s="220" t="s">
        <v>109</v>
      </c>
      <c r="B196" s="335" t="s">
        <v>35</v>
      </c>
      <c r="C196" s="42" t="s">
        <v>3</v>
      </c>
      <c r="D196" s="96" t="s">
        <v>9</v>
      </c>
      <c r="E196" s="8" t="s">
        <v>438</v>
      </c>
      <c r="F196" s="161" t="s">
        <v>108</v>
      </c>
      <c r="G196" s="18">
        <v>211000</v>
      </c>
    </row>
    <row r="197" spans="1:7" ht="26.25" customHeight="1">
      <c r="A197" s="409" t="s">
        <v>432</v>
      </c>
      <c r="B197" s="335" t="s">
        <v>35</v>
      </c>
      <c r="C197" s="42" t="s">
        <v>3</v>
      </c>
      <c r="D197" s="96" t="s">
        <v>9</v>
      </c>
      <c r="E197" s="8" t="s">
        <v>438</v>
      </c>
      <c r="F197" s="161" t="s">
        <v>416</v>
      </c>
      <c r="G197" s="18">
        <v>2326500</v>
      </c>
    </row>
    <row r="198" spans="1:7" ht="18.75" customHeight="1">
      <c r="A198" s="220" t="s">
        <v>110</v>
      </c>
      <c r="B198" s="335" t="s">
        <v>35</v>
      </c>
      <c r="C198" s="42" t="s">
        <v>3</v>
      </c>
      <c r="D198" s="96" t="s">
        <v>9</v>
      </c>
      <c r="E198" s="8" t="s">
        <v>438</v>
      </c>
      <c r="F198" s="161" t="s">
        <v>85</v>
      </c>
      <c r="G198" s="354">
        <f>16330925.71+3000000</f>
        <v>19330925.71</v>
      </c>
    </row>
    <row r="199" spans="1:7" ht="25.5">
      <c r="A199" s="185" t="s">
        <v>111</v>
      </c>
      <c r="B199" s="335" t="s">
        <v>35</v>
      </c>
      <c r="C199" s="42" t="s">
        <v>3</v>
      </c>
      <c r="D199" s="96" t="s">
        <v>9</v>
      </c>
      <c r="E199" s="8" t="s">
        <v>438</v>
      </c>
      <c r="F199" s="161" t="s">
        <v>112</v>
      </c>
      <c r="G199" s="18">
        <v>16600000</v>
      </c>
    </row>
    <row r="200" spans="1:7" ht="51">
      <c r="A200" s="311" t="s">
        <v>105</v>
      </c>
      <c r="B200" s="335" t="s">
        <v>35</v>
      </c>
      <c r="C200" s="42" t="s">
        <v>3</v>
      </c>
      <c r="D200" s="96" t="s">
        <v>9</v>
      </c>
      <c r="E200" s="8" t="s">
        <v>438</v>
      </c>
      <c r="F200" s="161" t="s">
        <v>101</v>
      </c>
      <c r="G200" s="18">
        <v>272351</v>
      </c>
    </row>
    <row r="201" spans="1:7" ht="12.75">
      <c r="A201" s="220" t="s">
        <v>100</v>
      </c>
      <c r="B201" s="335" t="s">
        <v>35</v>
      </c>
      <c r="C201" s="42" t="s">
        <v>3</v>
      </c>
      <c r="D201" s="96" t="s">
        <v>9</v>
      </c>
      <c r="E201" s="8" t="s">
        <v>438</v>
      </c>
      <c r="F201" s="156" t="s">
        <v>103</v>
      </c>
      <c r="G201" s="18">
        <v>1106233.94</v>
      </c>
    </row>
    <row r="202" spans="1:7" ht="16.5" customHeight="1">
      <c r="A202" s="220" t="s">
        <v>102</v>
      </c>
      <c r="B202" s="335" t="s">
        <v>35</v>
      </c>
      <c r="C202" s="42" t="s">
        <v>3</v>
      </c>
      <c r="D202" s="96" t="s">
        <v>9</v>
      </c>
      <c r="E202" s="8" t="s">
        <v>438</v>
      </c>
      <c r="F202" s="156" t="s">
        <v>104</v>
      </c>
      <c r="G202" s="18">
        <v>139920</v>
      </c>
    </row>
    <row r="203" spans="1:7" ht="12.75">
      <c r="A203" s="271" t="s">
        <v>502</v>
      </c>
      <c r="B203" s="335" t="s">
        <v>35</v>
      </c>
      <c r="C203" s="42" t="s">
        <v>3</v>
      </c>
      <c r="D203" s="96" t="s">
        <v>9</v>
      </c>
      <c r="E203" s="8" t="s">
        <v>438</v>
      </c>
      <c r="F203" s="156" t="s">
        <v>501</v>
      </c>
      <c r="G203" s="18">
        <v>249760.19</v>
      </c>
    </row>
    <row r="204" spans="1:7" ht="12.75">
      <c r="A204" s="222" t="s">
        <v>163</v>
      </c>
      <c r="B204" s="335" t="s">
        <v>35</v>
      </c>
      <c r="C204" s="43" t="s">
        <v>3</v>
      </c>
      <c r="D204" s="94" t="s">
        <v>9</v>
      </c>
      <c r="E204" s="11" t="s">
        <v>441</v>
      </c>
      <c r="F204" s="172"/>
      <c r="G204" s="17">
        <f>G205</f>
        <v>18000000</v>
      </c>
    </row>
    <row r="205" spans="1:7" ht="25.5">
      <c r="A205" s="185" t="s">
        <v>111</v>
      </c>
      <c r="B205" s="335" t="s">
        <v>35</v>
      </c>
      <c r="C205" s="42" t="s">
        <v>3</v>
      </c>
      <c r="D205" s="96" t="s">
        <v>9</v>
      </c>
      <c r="E205" s="8" t="s">
        <v>441</v>
      </c>
      <c r="F205" s="170" t="s">
        <v>112</v>
      </c>
      <c r="G205" s="18">
        <v>18000000</v>
      </c>
    </row>
    <row r="206" spans="1:7" ht="51">
      <c r="A206" s="221" t="s">
        <v>267</v>
      </c>
      <c r="B206" s="335" t="s">
        <v>35</v>
      </c>
      <c r="C206" s="35" t="s">
        <v>3</v>
      </c>
      <c r="D206" s="66" t="s">
        <v>9</v>
      </c>
      <c r="E206" s="28" t="s">
        <v>530</v>
      </c>
      <c r="F206" s="149"/>
      <c r="G206" s="29">
        <f>G207+G208</f>
        <v>3668555.46</v>
      </c>
    </row>
    <row r="207" spans="1:7" ht="12.75">
      <c r="A207" s="410" t="s">
        <v>109</v>
      </c>
      <c r="B207" s="335" t="s">
        <v>35</v>
      </c>
      <c r="C207" s="34" t="s">
        <v>3</v>
      </c>
      <c r="D207" s="64" t="s">
        <v>9</v>
      </c>
      <c r="E207" s="8" t="s">
        <v>530</v>
      </c>
      <c r="F207" s="156" t="s">
        <v>108</v>
      </c>
      <c r="G207" s="18">
        <v>2651266.44</v>
      </c>
    </row>
    <row r="208" spans="1:7" ht="12.75">
      <c r="A208" s="410" t="s">
        <v>81</v>
      </c>
      <c r="B208" s="335" t="s">
        <v>35</v>
      </c>
      <c r="C208" s="34" t="s">
        <v>3</v>
      </c>
      <c r="D208" s="64" t="s">
        <v>9</v>
      </c>
      <c r="E208" s="8" t="s">
        <v>530</v>
      </c>
      <c r="F208" s="156" t="s">
        <v>80</v>
      </c>
      <c r="G208" s="18">
        <v>1017289.02</v>
      </c>
    </row>
    <row r="209" spans="1:7" ht="51">
      <c r="A209" s="122" t="s">
        <v>356</v>
      </c>
      <c r="B209" s="335" t="s">
        <v>35</v>
      </c>
      <c r="C209" s="345" t="s">
        <v>3</v>
      </c>
      <c r="D209" s="95" t="s">
        <v>9</v>
      </c>
      <c r="E209" s="28" t="s">
        <v>442</v>
      </c>
      <c r="F209" s="169"/>
      <c r="G209" s="29">
        <f>SUM(G210:G218)</f>
        <v>113610000</v>
      </c>
    </row>
    <row r="210" spans="1:7" ht="12.75">
      <c r="A210" s="220" t="s">
        <v>440</v>
      </c>
      <c r="B210" s="335" t="s">
        <v>35</v>
      </c>
      <c r="C210" s="34" t="s">
        <v>3</v>
      </c>
      <c r="D210" s="8" t="s">
        <v>9</v>
      </c>
      <c r="E210" s="8" t="s">
        <v>442</v>
      </c>
      <c r="F210" s="161" t="s">
        <v>107</v>
      </c>
      <c r="G210" s="18">
        <v>43155912.29</v>
      </c>
    </row>
    <row r="211" spans="1:7" ht="12.75">
      <c r="A211" s="220" t="s">
        <v>109</v>
      </c>
      <c r="B211" s="335" t="s">
        <v>35</v>
      </c>
      <c r="C211" s="34" t="s">
        <v>3</v>
      </c>
      <c r="D211" s="8" t="s">
        <v>9</v>
      </c>
      <c r="E211" s="8" t="s">
        <v>442</v>
      </c>
      <c r="F211" s="161" t="s">
        <v>108</v>
      </c>
      <c r="G211" s="18">
        <v>706829.1</v>
      </c>
    </row>
    <row r="212" spans="1:7" ht="25.5">
      <c r="A212" s="409" t="s">
        <v>432</v>
      </c>
      <c r="B212" s="335" t="s">
        <v>35</v>
      </c>
      <c r="C212" s="34" t="s">
        <v>3</v>
      </c>
      <c r="D212" s="8" t="s">
        <v>9</v>
      </c>
      <c r="E212" s="8" t="s">
        <v>442</v>
      </c>
      <c r="F212" s="161" t="s">
        <v>416</v>
      </c>
      <c r="G212" s="18">
        <v>13120000</v>
      </c>
    </row>
    <row r="213" spans="1:7" ht="12.75">
      <c r="A213" s="220" t="s">
        <v>110</v>
      </c>
      <c r="B213" s="335" t="s">
        <v>35</v>
      </c>
      <c r="C213" s="34" t="s">
        <v>3</v>
      </c>
      <c r="D213" s="8" t="s">
        <v>9</v>
      </c>
      <c r="E213" s="8" t="s">
        <v>442</v>
      </c>
      <c r="F213" s="161" t="s">
        <v>85</v>
      </c>
      <c r="G213" s="18">
        <v>2556000</v>
      </c>
    </row>
    <row r="214" spans="1:7" ht="19.5" customHeight="1">
      <c r="A214" s="220" t="s">
        <v>118</v>
      </c>
      <c r="B214" s="335" t="s">
        <v>35</v>
      </c>
      <c r="C214" s="34" t="s">
        <v>3</v>
      </c>
      <c r="D214" s="8" t="s">
        <v>9</v>
      </c>
      <c r="E214" s="8" t="s">
        <v>442</v>
      </c>
      <c r="F214" s="161" t="s">
        <v>119</v>
      </c>
      <c r="G214" s="18">
        <v>12325.47</v>
      </c>
    </row>
    <row r="215" spans="1:7" ht="25.5">
      <c r="A215" s="220" t="s">
        <v>529</v>
      </c>
      <c r="B215" s="335" t="s">
        <v>35</v>
      </c>
      <c r="C215" s="34" t="s">
        <v>3</v>
      </c>
      <c r="D215" s="8" t="s">
        <v>9</v>
      </c>
      <c r="E215" s="8" t="s">
        <v>442</v>
      </c>
      <c r="F215" s="161" t="s">
        <v>528</v>
      </c>
      <c r="G215" s="18">
        <v>13933.14</v>
      </c>
    </row>
    <row r="216" spans="1:7" ht="25.5">
      <c r="A216" s="185" t="s">
        <v>111</v>
      </c>
      <c r="B216" s="335" t="s">
        <v>35</v>
      </c>
      <c r="C216" s="34" t="s">
        <v>3</v>
      </c>
      <c r="D216" s="8" t="s">
        <v>9</v>
      </c>
      <c r="E216" s="8" t="s">
        <v>442</v>
      </c>
      <c r="F216" s="161" t="s">
        <v>112</v>
      </c>
      <c r="G216" s="18">
        <v>54000000</v>
      </c>
    </row>
    <row r="217" spans="1:7" ht="12.75">
      <c r="A217" s="220" t="s">
        <v>102</v>
      </c>
      <c r="B217" s="335" t="s">
        <v>35</v>
      </c>
      <c r="C217" s="34" t="s">
        <v>3</v>
      </c>
      <c r="D217" s="8" t="s">
        <v>9</v>
      </c>
      <c r="E217" s="8" t="s">
        <v>442</v>
      </c>
      <c r="F217" s="156" t="s">
        <v>104</v>
      </c>
      <c r="G217" s="18">
        <v>30000</v>
      </c>
    </row>
    <row r="218" spans="1:7" ht="12.75">
      <c r="A218" s="271" t="s">
        <v>502</v>
      </c>
      <c r="B218" s="335" t="s">
        <v>35</v>
      </c>
      <c r="C218" s="34" t="s">
        <v>3</v>
      </c>
      <c r="D218" s="8" t="s">
        <v>9</v>
      </c>
      <c r="E218" s="8" t="s">
        <v>442</v>
      </c>
      <c r="F218" s="156" t="s">
        <v>501</v>
      </c>
      <c r="G218" s="18">
        <v>15000</v>
      </c>
    </row>
    <row r="219" spans="1:7" ht="38.25">
      <c r="A219" s="221" t="s">
        <v>48</v>
      </c>
      <c r="B219" s="335" t="s">
        <v>35</v>
      </c>
      <c r="C219" s="41" t="s">
        <v>3</v>
      </c>
      <c r="D219" s="95" t="s">
        <v>9</v>
      </c>
      <c r="E219" s="28" t="s">
        <v>443</v>
      </c>
      <c r="F219" s="169"/>
      <c r="G219" s="29">
        <f>SUM(G220:G228)</f>
        <v>1863100.0000000002</v>
      </c>
    </row>
    <row r="220" spans="1:8" ht="12.75">
      <c r="A220" s="220" t="s">
        <v>439</v>
      </c>
      <c r="B220" s="335" t="s">
        <v>35</v>
      </c>
      <c r="C220" s="42" t="s">
        <v>3</v>
      </c>
      <c r="D220" s="96" t="s">
        <v>9</v>
      </c>
      <c r="E220" s="8" t="s">
        <v>443</v>
      </c>
      <c r="F220" s="161" t="s">
        <v>107</v>
      </c>
      <c r="G220" s="18">
        <v>916715.73</v>
      </c>
      <c r="H220" s="300"/>
    </row>
    <row r="221" spans="1:8" ht="12.75">
      <c r="A221" s="410" t="s">
        <v>109</v>
      </c>
      <c r="B221" s="335" t="s">
        <v>35</v>
      </c>
      <c r="C221" s="42" t="s">
        <v>3</v>
      </c>
      <c r="D221" s="96" t="s">
        <v>9</v>
      </c>
      <c r="E221" s="8" t="s">
        <v>443</v>
      </c>
      <c r="F221" s="161" t="s">
        <v>108</v>
      </c>
      <c r="G221" s="18">
        <v>1260</v>
      </c>
      <c r="H221" s="300"/>
    </row>
    <row r="222" spans="1:8" ht="25.5">
      <c r="A222" s="409" t="s">
        <v>432</v>
      </c>
      <c r="B222" s="335" t="s">
        <v>35</v>
      </c>
      <c r="C222" s="42" t="s">
        <v>3</v>
      </c>
      <c r="D222" s="96" t="s">
        <v>9</v>
      </c>
      <c r="E222" s="8" t="s">
        <v>443</v>
      </c>
      <c r="F222" s="156" t="s">
        <v>416</v>
      </c>
      <c r="G222" s="18">
        <v>232618.08</v>
      </c>
      <c r="H222" s="300"/>
    </row>
    <row r="223" spans="1:8" ht="12.75">
      <c r="A223" s="220" t="s">
        <v>110</v>
      </c>
      <c r="B223" s="335" t="s">
        <v>35</v>
      </c>
      <c r="C223" s="42" t="s">
        <v>3</v>
      </c>
      <c r="D223" s="96" t="s">
        <v>9</v>
      </c>
      <c r="E223" s="8" t="s">
        <v>443</v>
      </c>
      <c r="F223" s="156" t="s">
        <v>85</v>
      </c>
      <c r="G223" s="18">
        <v>260521.56</v>
      </c>
      <c r="H223" s="300"/>
    </row>
    <row r="224" spans="1:8" ht="21.75" customHeight="1">
      <c r="A224" s="220" t="s">
        <v>118</v>
      </c>
      <c r="B224" s="335" t="s">
        <v>35</v>
      </c>
      <c r="C224" s="42" t="s">
        <v>3</v>
      </c>
      <c r="D224" s="96" t="s">
        <v>9</v>
      </c>
      <c r="E224" s="8" t="s">
        <v>443</v>
      </c>
      <c r="F224" s="156" t="s">
        <v>119</v>
      </c>
      <c r="G224" s="18">
        <v>89442.79</v>
      </c>
      <c r="H224" s="300"/>
    </row>
    <row r="225" spans="1:8" ht="25.5">
      <c r="A225" s="220" t="s">
        <v>529</v>
      </c>
      <c r="B225" s="335" t="s">
        <v>35</v>
      </c>
      <c r="C225" s="42" t="s">
        <v>3</v>
      </c>
      <c r="D225" s="96" t="s">
        <v>9</v>
      </c>
      <c r="E225" s="8" t="s">
        <v>443</v>
      </c>
      <c r="F225" s="156" t="s">
        <v>528</v>
      </c>
      <c r="G225" s="18">
        <v>304033.49</v>
      </c>
      <c r="H225" s="300"/>
    </row>
    <row r="226" spans="1:7" ht="17.25" customHeight="1">
      <c r="A226" s="220" t="s">
        <v>100</v>
      </c>
      <c r="B226" s="335" t="s">
        <v>35</v>
      </c>
      <c r="C226" s="42" t="s">
        <v>3</v>
      </c>
      <c r="D226" s="96" t="s">
        <v>9</v>
      </c>
      <c r="E226" s="8" t="s">
        <v>443</v>
      </c>
      <c r="F226" s="156" t="s">
        <v>103</v>
      </c>
      <c r="G226" s="18">
        <v>48604</v>
      </c>
    </row>
    <row r="227" spans="1:7" ht="18" customHeight="1">
      <c r="A227" s="220" t="s">
        <v>102</v>
      </c>
      <c r="B227" s="335" t="s">
        <v>35</v>
      </c>
      <c r="C227" s="42" t="s">
        <v>3</v>
      </c>
      <c r="D227" s="96" t="s">
        <v>9</v>
      </c>
      <c r="E227" s="8" t="s">
        <v>443</v>
      </c>
      <c r="F227" s="156" t="s">
        <v>104</v>
      </c>
      <c r="G227" s="18">
        <v>500</v>
      </c>
    </row>
    <row r="228" spans="1:7" ht="12.75">
      <c r="A228" s="220" t="s">
        <v>502</v>
      </c>
      <c r="B228" s="335" t="s">
        <v>35</v>
      </c>
      <c r="C228" s="42" t="s">
        <v>3</v>
      </c>
      <c r="D228" s="96" t="s">
        <v>9</v>
      </c>
      <c r="E228" s="8" t="s">
        <v>443</v>
      </c>
      <c r="F228" s="156" t="s">
        <v>501</v>
      </c>
      <c r="G228" s="18">
        <v>9404.35</v>
      </c>
    </row>
    <row r="229" spans="1:7" ht="63.75">
      <c r="A229" s="221" t="s">
        <v>268</v>
      </c>
      <c r="B229" s="335" t="s">
        <v>35</v>
      </c>
      <c r="C229" s="35" t="s">
        <v>3</v>
      </c>
      <c r="D229" s="66" t="s">
        <v>9</v>
      </c>
      <c r="E229" s="28" t="s">
        <v>444</v>
      </c>
      <c r="F229" s="149"/>
      <c r="G229" s="29">
        <f>SUM(G230:G231)</f>
        <v>41884</v>
      </c>
    </row>
    <row r="230" spans="1:7" ht="12.75">
      <c r="A230" s="220" t="s">
        <v>110</v>
      </c>
      <c r="B230" s="335" t="s">
        <v>35</v>
      </c>
      <c r="C230" s="34" t="s">
        <v>3</v>
      </c>
      <c r="D230" s="8" t="s">
        <v>9</v>
      </c>
      <c r="E230" s="8" t="s">
        <v>444</v>
      </c>
      <c r="F230" s="64" t="s">
        <v>85</v>
      </c>
      <c r="G230" s="18">
        <v>17884</v>
      </c>
    </row>
    <row r="231" spans="1:7" ht="15" customHeight="1">
      <c r="A231" s="410" t="s">
        <v>81</v>
      </c>
      <c r="B231" s="335" t="s">
        <v>35</v>
      </c>
      <c r="C231" s="34" t="s">
        <v>3</v>
      </c>
      <c r="D231" s="8" t="s">
        <v>9</v>
      </c>
      <c r="E231" s="8" t="s">
        <v>444</v>
      </c>
      <c r="F231" s="64" t="s">
        <v>80</v>
      </c>
      <c r="G231" s="18">
        <v>24000</v>
      </c>
    </row>
    <row r="232" spans="1:7" ht="27" customHeight="1">
      <c r="A232" s="434" t="s">
        <v>139</v>
      </c>
      <c r="B232" s="335" t="s">
        <v>35</v>
      </c>
      <c r="C232" s="210" t="s">
        <v>3</v>
      </c>
      <c r="D232" s="94" t="s">
        <v>9</v>
      </c>
      <c r="E232" s="11" t="s">
        <v>551</v>
      </c>
      <c r="F232" s="172"/>
      <c r="G232" s="17">
        <f>G233+G234</f>
        <v>631800</v>
      </c>
    </row>
    <row r="233" spans="1:8" ht="18.75" customHeight="1">
      <c r="A233" s="220" t="s">
        <v>110</v>
      </c>
      <c r="B233" s="335" t="s">
        <v>35</v>
      </c>
      <c r="C233" s="34" t="s">
        <v>3</v>
      </c>
      <c r="D233" s="8" t="s">
        <v>9</v>
      </c>
      <c r="E233" s="8" t="s">
        <v>551</v>
      </c>
      <c r="F233" s="161" t="s">
        <v>85</v>
      </c>
      <c r="G233" s="18">
        <v>330800</v>
      </c>
      <c r="H233" s="300"/>
    </row>
    <row r="234" spans="1:8" ht="12.75">
      <c r="A234" s="410" t="s">
        <v>81</v>
      </c>
      <c r="B234" s="335" t="s">
        <v>35</v>
      </c>
      <c r="C234" s="34" t="s">
        <v>3</v>
      </c>
      <c r="D234" s="8" t="s">
        <v>9</v>
      </c>
      <c r="E234" s="8" t="s">
        <v>551</v>
      </c>
      <c r="F234" s="161" t="s">
        <v>80</v>
      </c>
      <c r="G234" s="18">
        <v>301000</v>
      </c>
      <c r="H234" s="300"/>
    </row>
    <row r="235" spans="1:7" ht="12.75">
      <c r="A235" s="221" t="s">
        <v>379</v>
      </c>
      <c r="B235" s="335" t="s">
        <v>35</v>
      </c>
      <c r="C235" s="35" t="s">
        <v>3</v>
      </c>
      <c r="D235" s="66" t="s">
        <v>9</v>
      </c>
      <c r="E235" s="28" t="s">
        <v>552</v>
      </c>
      <c r="F235" s="149"/>
      <c r="G235" s="29">
        <f>SUM(G236:G239)</f>
        <v>5371000</v>
      </c>
    </row>
    <row r="236" spans="1:8" ht="12.75">
      <c r="A236" s="220" t="s">
        <v>439</v>
      </c>
      <c r="B236" s="335" t="s">
        <v>35</v>
      </c>
      <c r="C236" s="34" t="s">
        <v>3</v>
      </c>
      <c r="D236" s="64" t="s">
        <v>9</v>
      </c>
      <c r="E236" s="8" t="s">
        <v>552</v>
      </c>
      <c r="F236" s="161" t="s">
        <v>107</v>
      </c>
      <c r="G236" s="18">
        <v>707969.69</v>
      </c>
      <c r="H236" s="300"/>
    </row>
    <row r="237" spans="1:8" ht="12.75">
      <c r="A237" s="220" t="s">
        <v>109</v>
      </c>
      <c r="B237" s="335" t="s">
        <v>35</v>
      </c>
      <c r="C237" s="34" t="s">
        <v>3</v>
      </c>
      <c r="D237" s="64" t="s">
        <v>9</v>
      </c>
      <c r="E237" s="8" t="s">
        <v>552</v>
      </c>
      <c r="F237" s="161" t="s">
        <v>108</v>
      </c>
      <c r="G237" s="18">
        <v>1000</v>
      </c>
      <c r="H237" s="300"/>
    </row>
    <row r="238" spans="1:7" ht="25.5">
      <c r="A238" s="409" t="s">
        <v>432</v>
      </c>
      <c r="B238" s="335" t="s">
        <v>35</v>
      </c>
      <c r="C238" s="34" t="s">
        <v>3</v>
      </c>
      <c r="D238" s="64" t="s">
        <v>9</v>
      </c>
      <c r="E238" s="8" t="s">
        <v>552</v>
      </c>
      <c r="F238" s="161" t="s">
        <v>416</v>
      </c>
      <c r="G238" s="18">
        <f>2862030.31</f>
        <v>2862030.31</v>
      </c>
    </row>
    <row r="239" spans="1:7" ht="25.5">
      <c r="A239" s="220" t="s">
        <v>111</v>
      </c>
      <c r="B239" s="335" t="s">
        <v>35</v>
      </c>
      <c r="C239" s="34" t="s">
        <v>3</v>
      </c>
      <c r="D239" s="64" t="s">
        <v>9</v>
      </c>
      <c r="E239" s="8" t="s">
        <v>552</v>
      </c>
      <c r="F239" s="161" t="s">
        <v>112</v>
      </c>
      <c r="G239" s="131">
        <v>1800000</v>
      </c>
    </row>
    <row r="240" spans="1:7" ht="26.25" customHeight="1">
      <c r="A240" s="414" t="s">
        <v>297</v>
      </c>
      <c r="B240" s="335" t="s">
        <v>35</v>
      </c>
      <c r="C240" s="35" t="s">
        <v>3</v>
      </c>
      <c r="D240" s="66" t="s">
        <v>9</v>
      </c>
      <c r="E240" s="28" t="s">
        <v>510</v>
      </c>
      <c r="F240" s="160"/>
      <c r="G240" s="127">
        <f>G241+G242</f>
        <v>2425000</v>
      </c>
    </row>
    <row r="241" spans="1:7" ht="12.75">
      <c r="A241" s="220" t="s">
        <v>110</v>
      </c>
      <c r="B241" s="335" t="s">
        <v>35</v>
      </c>
      <c r="C241" s="34" t="s">
        <v>3</v>
      </c>
      <c r="D241" s="64" t="s">
        <v>9</v>
      </c>
      <c r="E241" s="8" t="s">
        <v>510</v>
      </c>
      <c r="F241" s="161" t="s">
        <v>85</v>
      </c>
      <c r="G241" s="131">
        <v>1498000</v>
      </c>
    </row>
    <row r="242" spans="1:7" ht="12.75">
      <c r="A242" s="410" t="s">
        <v>81</v>
      </c>
      <c r="B242" s="335" t="s">
        <v>35</v>
      </c>
      <c r="C242" s="34" t="s">
        <v>3</v>
      </c>
      <c r="D242" s="64" t="s">
        <v>9</v>
      </c>
      <c r="E242" s="8" t="s">
        <v>510</v>
      </c>
      <c r="F242" s="161" t="s">
        <v>80</v>
      </c>
      <c r="G242" s="131">
        <v>927000</v>
      </c>
    </row>
    <row r="243" spans="1:8" ht="25.5">
      <c r="A243" s="221" t="s">
        <v>514</v>
      </c>
      <c r="B243" s="335" t="s">
        <v>35</v>
      </c>
      <c r="C243" s="35" t="s">
        <v>3</v>
      </c>
      <c r="D243" s="66" t="s">
        <v>9</v>
      </c>
      <c r="E243" s="28" t="s">
        <v>513</v>
      </c>
      <c r="F243" s="160"/>
      <c r="G243" s="127">
        <f>G244+G245</f>
        <v>1535000</v>
      </c>
      <c r="H243" s="300"/>
    </row>
    <row r="244" spans="1:8" ht="20.25" customHeight="1">
      <c r="A244" s="220" t="s">
        <v>110</v>
      </c>
      <c r="B244" s="335" t="s">
        <v>35</v>
      </c>
      <c r="C244" s="34" t="s">
        <v>3</v>
      </c>
      <c r="D244" s="64" t="s">
        <v>9</v>
      </c>
      <c r="E244" s="8" t="s">
        <v>513</v>
      </c>
      <c r="F244" s="161" t="s">
        <v>85</v>
      </c>
      <c r="G244" s="131">
        <v>513315</v>
      </c>
      <c r="H244" s="300"/>
    </row>
    <row r="245" spans="1:8" ht="15.75" customHeight="1">
      <c r="A245" s="410" t="s">
        <v>81</v>
      </c>
      <c r="B245" s="335" t="s">
        <v>35</v>
      </c>
      <c r="C245" s="34" t="s">
        <v>515</v>
      </c>
      <c r="D245" s="64" t="s">
        <v>9</v>
      </c>
      <c r="E245" s="8" t="s">
        <v>513</v>
      </c>
      <c r="F245" s="161" t="s">
        <v>80</v>
      </c>
      <c r="G245" s="131">
        <v>1021685</v>
      </c>
      <c r="H245" s="300"/>
    </row>
    <row r="246" spans="1:8" ht="25.5">
      <c r="A246" s="221" t="s">
        <v>512</v>
      </c>
      <c r="B246" s="335" t="s">
        <v>35</v>
      </c>
      <c r="C246" s="35" t="s">
        <v>3</v>
      </c>
      <c r="D246" s="66" t="s">
        <v>9</v>
      </c>
      <c r="E246" s="28" t="s">
        <v>511</v>
      </c>
      <c r="F246" s="160"/>
      <c r="G246" s="127">
        <f>G247+G248</f>
        <v>103000</v>
      </c>
      <c r="H246" s="300"/>
    </row>
    <row r="247" spans="1:8" ht="12.75">
      <c r="A247" s="220" t="s">
        <v>110</v>
      </c>
      <c r="B247" s="335" t="s">
        <v>35</v>
      </c>
      <c r="C247" s="34" t="s">
        <v>3</v>
      </c>
      <c r="D247" s="64" t="s">
        <v>9</v>
      </c>
      <c r="E247" s="8" t="s">
        <v>511</v>
      </c>
      <c r="F247" s="161" t="s">
        <v>107</v>
      </c>
      <c r="G247" s="131">
        <v>79108</v>
      </c>
      <c r="H247" s="300"/>
    </row>
    <row r="248" spans="1:7" ht="12.75">
      <c r="A248" s="410" t="s">
        <v>81</v>
      </c>
      <c r="B248" s="335" t="s">
        <v>35</v>
      </c>
      <c r="C248" s="34" t="s">
        <v>3</v>
      </c>
      <c r="D248" s="64" t="s">
        <v>9</v>
      </c>
      <c r="E248" s="8" t="s">
        <v>511</v>
      </c>
      <c r="F248" s="161" t="s">
        <v>416</v>
      </c>
      <c r="G248" s="131">
        <v>23892</v>
      </c>
    </row>
    <row r="249" spans="1:7" ht="38.25">
      <c r="A249" s="221" t="s">
        <v>537</v>
      </c>
      <c r="B249" s="335" t="s">
        <v>35</v>
      </c>
      <c r="C249" s="35" t="s">
        <v>3</v>
      </c>
      <c r="D249" s="66" t="s">
        <v>9</v>
      </c>
      <c r="E249" s="28" t="s">
        <v>538</v>
      </c>
      <c r="F249" s="160"/>
      <c r="G249" s="127">
        <f>G250</f>
        <v>1400000</v>
      </c>
    </row>
    <row r="250" spans="1:8" ht="12.75">
      <c r="A250" s="220" t="s">
        <v>110</v>
      </c>
      <c r="B250" s="335" t="s">
        <v>35</v>
      </c>
      <c r="C250" s="34" t="s">
        <v>3</v>
      </c>
      <c r="D250" s="64" t="s">
        <v>9</v>
      </c>
      <c r="E250" s="8" t="s">
        <v>538</v>
      </c>
      <c r="F250" s="161" t="s">
        <v>85</v>
      </c>
      <c r="G250" s="131">
        <v>1400000</v>
      </c>
      <c r="H250" s="300"/>
    </row>
    <row r="251" spans="1:7" ht="38.25">
      <c r="A251" s="221" t="s">
        <v>539</v>
      </c>
      <c r="B251" s="335" t="s">
        <v>35</v>
      </c>
      <c r="C251" s="35" t="s">
        <v>3</v>
      </c>
      <c r="D251" s="66" t="s">
        <v>9</v>
      </c>
      <c r="E251" s="28" t="s">
        <v>540</v>
      </c>
      <c r="F251" s="160"/>
      <c r="G251" s="127">
        <f>G252</f>
        <v>600000</v>
      </c>
    </row>
    <row r="252" spans="1:7" ht="12.75">
      <c r="A252" s="220" t="s">
        <v>110</v>
      </c>
      <c r="B252" s="335" t="s">
        <v>35</v>
      </c>
      <c r="C252" s="34" t="s">
        <v>3</v>
      </c>
      <c r="D252" s="64" t="s">
        <v>9</v>
      </c>
      <c r="E252" s="8" t="s">
        <v>540</v>
      </c>
      <c r="F252" s="161" t="s">
        <v>85</v>
      </c>
      <c r="G252" s="131">
        <v>600000</v>
      </c>
    </row>
    <row r="253" spans="1:8" ht="12.75">
      <c r="A253" s="221" t="s">
        <v>531</v>
      </c>
      <c r="B253" s="335" t="s">
        <v>35</v>
      </c>
      <c r="C253" s="35" t="s">
        <v>3</v>
      </c>
      <c r="D253" s="66" t="s">
        <v>9</v>
      </c>
      <c r="E253" s="28" t="s">
        <v>553</v>
      </c>
      <c r="F253" s="160"/>
      <c r="G253" s="127">
        <f>G254+G255+G256+G257</f>
        <v>21527.41</v>
      </c>
      <c r="H253" s="300"/>
    </row>
    <row r="254" spans="1:7" ht="12.75">
      <c r="A254" s="220" t="s">
        <v>110</v>
      </c>
      <c r="B254" s="335" t="s">
        <v>35</v>
      </c>
      <c r="C254" s="34" t="s">
        <v>3</v>
      </c>
      <c r="D254" s="64" t="s">
        <v>9</v>
      </c>
      <c r="E254" s="8" t="s">
        <v>553</v>
      </c>
      <c r="F254" s="161" t="s">
        <v>85</v>
      </c>
      <c r="G254" s="131">
        <v>10</v>
      </c>
    </row>
    <row r="255" spans="1:7" ht="12.75">
      <c r="A255" s="220" t="s">
        <v>100</v>
      </c>
      <c r="B255" s="335" t="s">
        <v>35</v>
      </c>
      <c r="C255" s="34" t="s">
        <v>3</v>
      </c>
      <c r="D255" s="64" t="s">
        <v>9</v>
      </c>
      <c r="E255" s="8" t="s">
        <v>553</v>
      </c>
      <c r="F255" s="161" t="s">
        <v>103</v>
      </c>
      <c r="G255" s="131">
        <v>16454</v>
      </c>
    </row>
    <row r="256" spans="1:8" ht="12.75">
      <c r="A256" s="220" t="s">
        <v>102</v>
      </c>
      <c r="B256" s="335" t="s">
        <v>35</v>
      </c>
      <c r="C256" s="34" t="s">
        <v>3</v>
      </c>
      <c r="D256" s="64" t="s">
        <v>9</v>
      </c>
      <c r="E256" s="8" t="s">
        <v>553</v>
      </c>
      <c r="F256" s="161" t="s">
        <v>104</v>
      </c>
      <c r="G256" s="131">
        <v>200</v>
      </c>
      <c r="H256" s="300"/>
    </row>
    <row r="257" spans="1:7" ht="12.75">
      <c r="A257" s="220" t="s">
        <v>502</v>
      </c>
      <c r="B257" s="335" t="s">
        <v>35</v>
      </c>
      <c r="C257" s="34" t="s">
        <v>3</v>
      </c>
      <c r="D257" s="64" t="s">
        <v>9</v>
      </c>
      <c r="E257" s="8" t="s">
        <v>553</v>
      </c>
      <c r="F257" s="161" t="s">
        <v>501</v>
      </c>
      <c r="G257" s="131">
        <v>4863.41</v>
      </c>
    </row>
    <row r="258" spans="1:7" ht="25.5">
      <c r="A258" s="222" t="s">
        <v>516</v>
      </c>
      <c r="B258" s="335" t="s">
        <v>35</v>
      </c>
      <c r="C258" s="460" t="s">
        <v>3</v>
      </c>
      <c r="D258" s="65" t="s">
        <v>9</v>
      </c>
      <c r="E258" s="11" t="s">
        <v>554</v>
      </c>
      <c r="F258" s="343"/>
      <c r="G258" s="344">
        <f>G259+G260</f>
        <v>151000</v>
      </c>
    </row>
    <row r="259" spans="1:7" ht="12.75">
      <c r="A259" s="220" t="s">
        <v>110</v>
      </c>
      <c r="B259" s="335" t="s">
        <v>35</v>
      </c>
      <c r="C259" s="34" t="s">
        <v>3</v>
      </c>
      <c r="D259" s="64" t="s">
        <v>9</v>
      </c>
      <c r="E259" s="8" t="s">
        <v>554</v>
      </c>
      <c r="F259" s="161" t="s">
        <v>85</v>
      </c>
      <c r="G259" s="131">
        <v>54000</v>
      </c>
    </row>
    <row r="260" spans="1:7" ht="12.75">
      <c r="A260" s="220" t="s">
        <v>110</v>
      </c>
      <c r="B260" s="335" t="s">
        <v>35</v>
      </c>
      <c r="C260" s="34" t="s">
        <v>3</v>
      </c>
      <c r="D260" s="64" t="s">
        <v>9</v>
      </c>
      <c r="E260" s="8" t="s">
        <v>554</v>
      </c>
      <c r="F260" s="161" t="s">
        <v>80</v>
      </c>
      <c r="G260" s="131">
        <v>97000</v>
      </c>
    </row>
    <row r="261" spans="1:8" ht="19.5" customHeight="1">
      <c r="A261" s="426" t="s">
        <v>79</v>
      </c>
      <c r="B261" s="335" t="s">
        <v>35</v>
      </c>
      <c r="C261" s="33" t="s">
        <v>3</v>
      </c>
      <c r="D261" s="86" t="s">
        <v>3</v>
      </c>
      <c r="E261" s="8"/>
      <c r="F261" s="161"/>
      <c r="G261" s="142">
        <f>G262+G268+G271+G265</f>
        <v>1707620.8</v>
      </c>
      <c r="H261" s="300"/>
    </row>
    <row r="262" spans="1:7" ht="15" customHeight="1">
      <c r="A262" s="431" t="s">
        <v>166</v>
      </c>
      <c r="B262" s="335" t="s">
        <v>35</v>
      </c>
      <c r="C262" s="41" t="s">
        <v>3</v>
      </c>
      <c r="D262" s="66" t="s">
        <v>3</v>
      </c>
      <c r="E262" s="28" t="s">
        <v>475</v>
      </c>
      <c r="F262" s="149"/>
      <c r="G262" s="29">
        <f>SUM(G263:G264)</f>
        <v>90400</v>
      </c>
    </row>
    <row r="263" spans="1:7" ht="19.5" customHeight="1">
      <c r="A263" s="220" t="s">
        <v>263</v>
      </c>
      <c r="B263" s="335" t="s">
        <v>35</v>
      </c>
      <c r="C263" s="42" t="s">
        <v>3</v>
      </c>
      <c r="D263" s="96" t="s">
        <v>3</v>
      </c>
      <c r="E263" s="8" t="s">
        <v>475</v>
      </c>
      <c r="F263" s="156" t="s">
        <v>260</v>
      </c>
      <c r="G263" s="18">
        <v>0</v>
      </c>
    </row>
    <row r="264" spans="1:7" ht="16.5" customHeight="1">
      <c r="A264" s="220" t="s">
        <v>110</v>
      </c>
      <c r="B264" s="335" t="s">
        <v>35</v>
      </c>
      <c r="C264" s="42" t="s">
        <v>3</v>
      </c>
      <c r="D264" s="96" t="s">
        <v>3</v>
      </c>
      <c r="E264" s="8" t="s">
        <v>475</v>
      </c>
      <c r="F264" s="156" t="s">
        <v>85</v>
      </c>
      <c r="G264" s="18">
        <v>90400</v>
      </c>
    </row>
    <row r="265" spans="1:7" ht="21" customHeight="1">
      <c r="A265" s="414" t="s">
        <v>517</v>
      </c>
      <c r="B265" s="335" t="s">
        <v>35</v>
      </c>
      <c r="C265" s="41" t="s">
        <v>3</v>
      </c>
      <c r="D265" s="95" t="s">
        <v>3</v>
      </c>
      <c r="E265" s="28" t="s">
        <v>555</v>
      </c>
      <c r="F265" s="149"/>
      <c r="G265" s="29">
        <f>G266+G267</f>
        <v>1271000</v>
      </c>
    </row>
    <row r="266" spans="1:7" ht="16.5" customHeight="1">
      <c r="A266" s="220" t="s">
        <v>110</v>
      </c>
      <c r="B266" s="335" t="s">
        <v>35</v>
      </c>
      <c r="C266" s="42" t="s">
        <v>3</v>
      </c>
      <c r="D266" s="96" t="s">
        <v>3</v>
      </c>
      <c r="E266" s="8" t="s">
        <v>555</v>
      </c>
      <c r="F266" s="156" t="s">
        <v>85</v>
      </c>
      <c r="G266" s="18">
        <v>514887</v>
      </c>
    </row>
    <row r="267" spans="1:7" ht="21.75" customHeight="1">
      <c r="A267" s="410" t="s">
        <v>81</v>
      </c>
      <c r="B267" s="335" t="s">
        <v>35</v>
      </c>
      <c r="C267" s="42" t="s">
        <v>3</v>
      </c>
      <c r="D267" s="96" t="s">
        <v>3</v>
      </c>
      <c r="E267" s="8" t="s">
        <v>555</v>
      </c>
      <c r="F267" s="156" t="s">
        <v>80</v>
      </c>
      <c r="G267" s="18">
        <v>756113</v>
      </c>
    </row>
    <row r="268" spans="1:7" ht="32.25" customHeight="1">
      <c r="A268" s="431" t="s">
        <v>167</v>
      </c>
      <c r="B268" s="335" t="s">
        <v>35</v>
      </c>
      <c r="C268" s="41" t="s">
        <v>3</v>
      </c>
      <c r="D268" s="66" t="s">
        <v>3</v>
      </c>
      <c r="E268" s="28" t="s">
        <v>476</v>
      </c>
      <c r="F268" s="149"/>
      <c r="G268" s="29">
        <f>SUM(G269:G270)</f>
        <v>141300</v>
      </c>
    </row>
    <row r="269" spans="1:7" ht="18.75" customHeight="1">
      <c r="A269" s="220" t="s">
        <v>110</v>
      </c>
      <c r="B269" s="335" t="s">
        <v>35</v>
      </c>
      <c r="C269" s="42" t="s">
        <v>3</v>
      </c>
      <c r="D269" s="96" t="s">
        <v>3</v>
      </c>
      <c r="E269" s="8" t="s">
        <v>476</v>
      </c>
      <c r="F269" s="156" t="s">
        <v>85</v>
      </c>
      <c r="G269" s="18">
        <v>57242</v>
      </c>
    </row>
    <row r="270" spans="1:7" ht="21" customHeight="1">
      <c r="A270" s="410" t="s">
        <v>81</v>
      </c>
      <c r="B270" s="335" t="s">
        <v>35</v>
      </c>
      <c r="C270" s="42" t="s">
        <v>3</v>
      </c>
      <c r="D270" s="96" t="s">
        <v>3</v>
      </c>
      <c r="E270" s="8" t="s">
        <v>476</v>
      </c>
      <c r="F270" s="170" t="s">
        <v>80</v>
      </c>
      <c r="G270" s="18">
        <v>84058</v>
      </c>
    </row>
    <row r="271" spans="1:7" ht="18" customHeight="1">
      <c r="A271" s="431" t="s">
        <v>397</v>
      </c>
      <c r="B271" s="335" t="s">
        <v>35</v>
      </c>
      <c r="C271" s="41" t="s">
        <v>3</v>
      </c>
      <c r="D271" s="66" t="s">
        <v>3</v>
      </c>
      <c r="E271" s="28" t="s">
        <v>445</v>
      </c>
      <c r="F271" s="156"/>
      <c r="G271" s="29">
        <f>G272+G273+G274</f>
        <v>204920.8</v>
      </c>
    </row>
    <row r="272" spans="1:7" ht="12.75">
      <c r="A272" s="409" t="s">
        <v>439</v>
      </c>
      <c r="B272" s="335" t="s">
        <v>35</v>
      </c>
      <c r="C272" s="42" t="s">
        <v>3</v>
      </c>
      <c r="D272" s="64" t="s">
        <v>3</v>
      </c>
      <c r="E272" s="8" t="s">
        <v>445</v>
      </c>
      <c r="F272" s="156" t="s">
        <v>107</v>
      </c>
      <c r="G272" s="392">
        <v>93379.93</v>
      </c>
    </row>
    <row r="273" spans="1:7" ht="25.5">
      <c r="A273" s="409" t="s">
        <v>432</v>
      </c>
      <c r="B273" s="335" t="s">
        <v>35</v>
      </c>
      <c r="C273" s="42" t="s">
        <v>3</v>
      </c>
      <c r="D273" s="64" t="s">
        <v>3</v>
      </c>
      <c r="E273" s="8" t="s">
        <v>445</v>
      </c>
      <c r="F273" s="156" t="s">
        <v>416</v>
      </c>
      <c r="G273" s="392">
        <v>30034.15</v>
      </c>
    </row>
    <row r="274" spans="1:7" ht="12.75">
      <c r="A274" s="410" t="s">
        <v>81</v>
      </c>
      <c r="B274" s="335" t="s">
        <v>35</v>
      </c>
      <c r="C274" s="42" t="s">
        <v>3</v>
      </c>
      <c r="D274" s="64" t="s">
        <v>3</v>
      </c>
      <c r="E274" s="8" t="s">
        <v>445</v>
      </c>
      <c r="F274" s="156" t="s">
        <v>80</v>
      </c>
      <c r="G274" s="392">
        <v>81506.72</v>
      </c>
    </row>
    <row r="275" spans="1:7" ht="12.75">
      <c r="A275" s="427" t="s">
        <v>25</v>
      </c>
      <c r="B275" s="335" t="s">
        <v>35</v>
      </c>
      <c r="C275" s="40" t="s">
        <v>3</v>
      </c>
      <c r="D275" s="86" t="s">
        <v>5</v>
      </c>
      <c r="E275" s="7"/>
      <c r="F275" s="148"/>
      <c r="G275" s="19">
        <f>G276+G284+G290+G292+G294+G297</f>
        <v>14905084.64</v>
      </c>
    </row>
    <row r="276" spans="1:7" ht="16.5" customHeight="1">
      <c r="A276" s="222" t="s">
        <v>168</v>
      </c>
      <c r="B276" s="335" t="s">
        <v>35</v>
      </c>
      <c r="C276" s="43" t="s">
        <v>3</v>
      </c>
      <c r="D276" s="65" t="s">
        <v>5</v>
      </c>
      <c r="E276" s="11" t="s">
        <v>477</v>
      </c>
      <c r="F276" s="151"/>
      <c r="G276" s="17">
        <f>SUM(G277:G283)</f>
        <v>10409810</v>
      </c>
    </row>
    <row r="277" spans="1:7" ht="12.75">
      <c r="A277" s="220" t="s">
        <v>439</v>
      </c>
      <c r="B277" s="335" t="s">
        <v>35</v>
      </c>
      <c r="C277" s="42" t="s">
        <v>3</v>
      </c>
      <c r="D277" s="64" t="s">
        <v>5</v>
      </c>
      <c r="E277" s="8" t="s">
        <v>477</v>
      </c>
      <c r="F277" s="161" t="s">
        <v>107</v>
      </c>
      <c r="G277" s="18">
        <v>7083034.1</v>
      </c>
    </row>
    <row r="278" spans="1:7" ht="12.75">
      <c r="A278" s="220" t="s">
        <v>109</v>
      </c>
      <c r="B278" s="335" t="s">
        <v>35</v>
      </c>
      <c r="C278" s="42" t="s">
        <v>3</v>
      </c>
      <c r="D278" s="64" t="s">
        <v>5</v>
      </c>
      <c r="E278" s="8" t="s">
        <v>477</v>
      </c>
      <c r="F278" s="161" t="s">
        <v>108</v>
      </c>
      <c r="G278" s="18">
        <v>311000</v>
      </c>
    </row>
    <row r="279" spans="1:8" ht="25.5">
      <c r="A279" s="409" t="s">
        <v>432</v>
      </c>
      <c r="B279" s="335" t="s">
        <v>35</v>
      </c>
      <c r="C279" s="42" t="s">
        <v>3</v>
      </c>
      <c r="D279" s="64" t="s">
        <v>5</v>
      </c>
      <c r="E279" s="8" t="s">
        <v>477</v>
      </c>
      <c r="F279" s="161" t="s">
        <v>416</v>
      </c>
      <c r="G279" s="18">
        <v>2409758.68</v>
      </c>
      <c r="H279" s="300"/>
    </row>
    <row r="280" spans="1:7" ht="12.75">
      <c r="A280" s="220" t="s">
        <v>110</v>
      </c>
      <c r="B280" s="335" t="s">
        <v>35</v>
      </c>
      <c r="C280" s="42" t="s">
        <v>3</v>
      </c>
      <c r="D280" s="64" t="s">
        <v>5</v>
      </c>
      <c r="E280" s="8" t="s">
        <v>477</v>
      </c>
      <c r="F280" s="161" t="s">
        <v>85</v>
      </c>
      <c r="G280" s="18">
        <v>485000</v>
      </c>
    </row>
    <row r="281" spans="1:7" ht="12.75">
      <c r="A281" s="220" t="s">
        <v>100</v>
      </c>
      <c r="B281" s="335" t="s">
        <v>35</v>
      </c>
      <c r="C281" s="42" t="s">
        <v>3</v>
      </c>
      <c r="D281" s="64" t="s">
        <v>5</v>
      </c>
      <c r="E281" s="8" t="s">
        <v>477</v>
      </c>
      <c r="F281" s="156" t="s">
        <v>103</v>
      </c>
      <c r="G281" s="18">
        <v>10000</v>
      </c>
    </row>
    <row r="282" spans="1:7" ht="15.75" customHeight="1">
      <c r="A282" s="220" t="s">
        <v>102</v>
      </c>
      <c r="B282" s="335" t="s">
        <v>35</v>
      </c>
      <c r="C282" s="42" t="s">
        <v>3</v>
      </c>
      <c r="D282" s="64" t="s">
        <v>5</v>
      </c>
      <c r="E282" s="8" t="s">
        <v>477</v>
      </c>
      <c r="F282" s="156" t="s">
        <v>104</v>
      </c>
      <c r="G282" s="18">
        <v>26790</v>
      </c>
    </row>
    <row r="283" spans="1:7" ht="12.75">
      <c r="A283" s="271" t="s">
        <v>502</v>
      </c>
      <c r="B283" s="335" t="s">
        <v>35</v>
      </c>
      <c r="C283" s="42" t="s">
        <v>3</v>
      </c>
      <c r="D283" s="64" t="s">
        <v>5</v>
      </c>
      <c r="E283" s="8" t="s">
        <v>477</v>
      </c>
      <c r="F283" s="156" t="s">
        <v>501</v>
      </c>
      <c r="G283" s="18">
        <v>84227.22</v>
      </c>
    </row>
    <row r="284" spans="1:7" ht="15.75" customHeight="1">
      <c r="A284" s="431" t="s">
        <v>302</v>
      </c>
      <c r="B284" s="335" t="s">
        <v>35</v>
      </c>
      <c r="C284" s="41" t="s">
        <v>3</v>
      </c>
      <c r="D284" s="66" t="s">
        <v>5</v>
      </c>
      <c r="E284" s="28" t="s">
        <v>495</v>
      </c>
      <c r="F284" s="149"/>
      <c r="G284" s="29">
        <f>SUM(G285:G289)</f>
        <v>1173074.6400000001</v>
      </c>
    </row>
    <row r="285" spans="1:7" ht="12.75">
      <c r="A285" s="220" t="s">
        <v>109</v>
      </c>
      <c r="B285" s="335" t="s">
        <v>35</v>
      </c>
      <c r="C285" s="42" t="s">
        <v>3</v>
      </c>
      <c r="D285" s="96" t="s">
        <v>5</v>
      </c>
      <c r="E285" s="8" t="s">
        <v>495</v>
      </c>
      <c r="F285" s="156" t="s">
        <v>108</v>
      </c>
      <c r="G285" s="18">
        <v>16190</v>
      </c>
    </row>
    <row r="286" spans="1:7" ht="25.5">
      <c r="A286" s="220" t="s">
        <v>146</v>
      </c>
      <c r="B286" s="335" t="s">
        <v>35</v>
      </c>
      <c r="C286" s="42" t="s">
        <v>3</v>
      </c>
      <c r="D286" s="96" t="s">
        <v>5</v>
      </c>
      <c r="E286" s="8" t="s">
        <v>495</v>
      </c>
      <c r="F286" s="156" t="s">
        <v>147</v>
      </c>
      <c r="G286" s="18">
        <v>0</v>
      </c>
    </row>
    <row r="287" spans="1:8" ht="25.5">
      <c r="A287" s="220" t="s">
        <v>390</v>
      </c>
      <c r="B287" s="335" t="s">
        <v>35</v>
      </c>
      <c r="C287" s="42" t="s">
        <v>3</v>
      </c>
      <c r="D287" s="96" t="s">
        <v>5</v>
      </c>
      <c r="E287" s="8" t="s">
        <v>495</v>
      </c>
      <c r="F287" s="156" t="s">
        <v>85</v>
      </c>
      <c r="G287" s="18">
        <v>33350</v>
      </c>
      <c r="H287" s="300"/>
    </row>
    <row r="288" spans="1:7" ht="12.75">
      <c r="A288" s="271" t="s">
        <v>343</v>
      </c>
      <c r="B288" s="335" t="s">
        <v>35</v>
      </c>
      <c r="C288" s="42" t="s">
        <v>3</v>
      </c>
      <c r="D288" s="96" t="s">
        <v>5</v>
      </c>
      <c r="E288" s="8" t="s">
        <v>495</v>
      </c>
      <c r="F288" s="156" t="s">
        <v>80</v>
      </c>
      <c r="G288" s="18">
        <f>619418+504116.64</f>
        <v>1123534.6400000001</v>
      </c>
    </row>
    <row r="289" spans="1:7" ht="17.25" customHeight="1">
      <c r="A289" s="410" t="s">
        <v>81</v>
      </c>
      <c r="B289" s="335" t="s">
        <v>35</v>
      </c>
      <c r="C289" s="42" t="s">
        <v>3</v>
      </c>
      <c r="D289" s="96" t="s">
        <v>5</v>
      </c>
      <c r="E289" s="8" t="s">
        <v>495</v>
      </c>
      <c r="F289" s="156" t="s">
        <v>80</v>
      </c>
      <c r="G289" s="18">
        <v>0</v>
      </c>
    </row>
    <row r="290" spans="1:7" ht="18.75" customHeight="1">
      <c r="A290" s="221" t="s">
        <v>542</v>
      </c>
      <c r="B290" s="335" t="s">
        <v>35</v>
      </c>
      <c r="C290" s="41" t="s">
        <v>3</v>
      </c>
      <c r="D290" s="95" t="s">
        <v>5</v>
      </c>
      <c r="E290" s="28" t="s">
        <v>519</v>
      </c>
      <c r="F290" s="149"/>
      <c r="G290" s="29">
        <f>G291</f>
        <v>1316668</v>
      </c>
    </row>
    <row r="291" spans="1:7" ht="25.5">
      <c r="A291" s="220" t="s">
        <v>390</v>
      </c>
      <c r="B291" s="335" t="s">
        <v>35</v>
      </c>
      <c r="C291" s="42" t="s">
        <v>3</v>
      </c>
      <c r="D291" s="96" t="s">
        <v>5</v>
      </c>
      <c r="E291" s="8" t="s">
        <v>519</v>
      </c>
      <c r="F291" s="156" t="s">
        <v>85</v>
      </c>
      <c r="G291" s="18">
        <v>1316668</v>
      </c>
    </row>
    <row r="292" spans="1:7" ht="25.5">
      <c r="A292" s="221" t="s">
        <v>541</v>
      </c>
      <c r="B292" s="335" t="s">
        <v>35</v>
      </c>
      <c r="C292" s="41" t="s">
        <v>3</v>
      </c>
      <c r="D292" s="95" t="s">
        <v>5</v>
      </c>
      <c r="E292" s="28" t="s">
        <v>556</v>
      </c>
      <c r="F292" s="156"/>
      <c r="G292" s="29">
        <f>G293</f>
        <v>92600</v>
      </c>
    </row>
    <row r="293" spans="1:7" ht="25.5">
      <c r="A293" s="220" t="s">
        <v>390</v>
      </c>
      <c r="B293" s="335" t="s">
        <v>35</v>
      </c>
      <c r="C293" s="42" t="s">
        <v>3</v>
      </c>
      <c r="D293" s="96" t="s">
        <v>5</v>
      </c>
      <c r="E293" s="8" t="s">
        <v>556</v>
      </c>
      <c r="F293" s="156" t="s">
        <v>85</v>
      </c>
      <c r="G293" s="18">
        <v>92600</v>
      </c>
    </row>
    <row r="294" spans="1:7" ht="12.75">
      <c r="A294" s="221" t="s">
        <v>169</v>
      </c>
      <c r="B294" s="335" t="s">
        <v>35</v>
      </c>
      <c r="C294" s="41" t="s">
        <v>3</v>
      </c>
      <c r="D294" s="66" t="s">
        <v>5</v>
      </c>
      <c r="E294" s="28" t="s">
        <v>446</v>
      </c>
      <c r="F294" s="149"/>
      <c r="G294" s="29">
        <f>G295+G296</f>
        <v>1520232</v>
      </c>
    </row>
    <row r="295" spans="1:7" ht="20.25" customHeight="1">
      <c r="A295" s="220" t="s">
        <v>110</v>
      </c>
      <c r="B295" s="335" t="s">
        <v>35</v>
      </c>
      <c r="C295" s="42" t="s">
        <v>3</v>
      </c>
      <c r="D295" s="64" t="s">
        <v>5</v>
      </c>
      <c r="E295" s="8" t="s">
        <v>446</v>
      </c>
      <c r="F295" s="161" t="s">
        <v>85</v>
      </c>
      <c r="G295" s="18">
        <v>935232</v>
      </c>
    </row>
    <row r="296" spans="1:7" ht="22.5" customHeight="1">
      <c r="A296" s="410" t="s">
        <v>81</v>
      </c>
      <c r="B296" s="335" t="s">
        <v>35</v>
      </c>
      <c r="C296" s="42" t="s">
        <v>3</v>
      </c>
      <c r="D296" s="64" t="s">
        <v>5</v>
      </c>
      <c r="E296" s="8" t="s">
        <v>446</v>
      </c>
      <c r="F296" s="161" t="s">
        <v>80</v>
      </c>
      <c r="G296" s="18">
        <v>585000</v>
      </c>
    </row>
    <row r="297" spans="1:7" ht="12.75">
      <c r="A297" s="221" t="s">
        <v>170</v>
      </c>
      <c r="B297" s="335" t="s">
        <v>35</v>
      </c>
      <c r="C297" s="41" t="s">
        <v>3</v>
      </c>
      <c r="D297" s="66" t="s">
        <v>5</v>
      </c>
      <c r="E297" s="28" t="s">
        <v>447</v>
      </c>
      <c r="F297" s="149"/>
      <c r="G297" s="29">
        <f>G298+G299</f>
        <v>392700</v>
      </c>
    </row>
    <row r="298" spans="1:7" ht="19.5" customHeight="1">
      <c r="A298" s="220" t="s">
        <v>110</v>
      </c>
      <c r="B298" s="335" t="s">
        <v>35</v>
      </c>
      <c r="C298" s="42" t="s">
        <v>3</v>
      </c>
      <c r="D298" s="64" t="s">
        <v>5</v>
      </c>
      <c r="E298" s="8" t="s">
        <v>447</v>
      </c>
      <c r="F298" s="161" t="s">
        <v>85</v>
      </c>
      <c r="G298" s="18">
        <v>211700</v>
      </c>
    </row>
    <row r="299" spans="1:7" ht="18.75" customHeight="1">
      <c r="A299" s="410" t="s">
        <v>81</v>
      </c>
      <c r="B299" s="335" t="s">
        <v>35</v>
      </c>
      <c r="C299" s="42" t="s">
        <v>3</v>
      </c>
      <c r="D299" s="64" t="s">
        <v>5</v>
      </c>
      <c r="E299" s="8" t="s">
        <v>447</v>
      </c>
      <c r="F299" s="161" t="s">
        <v>80</v>
      </c>
      <c r="G299" s="18">
        <v>181000</v>
      </c>
    </row>
    <row r="300" spans="1:7" ht="20.25" customHeight="1">
      <c r="A300" s="435" t="s">
        <v>67</v>
      </c>
      <c r="B300" s="467" t="s">
        <v>35</v>
      </c>
      <c r="C300" s="45" t="s">
        <v>4</v>
      </c>
      <c r="D300" s="92"/>
      <c r="E300" s="13"/>
      <c r="F300" s="167"/>
      <c r="G300" s="20">
        <f>G301</f>
        <v>17380532.27</v>
      </c>
    </row>
    <row r="301" spans="1:7" ht="12.75">
      <c r="A301" s="427" t="s">
        <v>26</v>
      </c>
      <c r="B301" s="335" t="s">
        <v>35</v>
      </c>
      <c r="C301" s="36" t="s">
        <v>4</v>
      </c>
      <c r="D301" s="86" t="s">
        <v>2</v>
      </c>
      <c r="E301" s="7"/>
      <c r="F301" s="148"/>
      <c r="G301" s="21">
        <f>G302+G326+G328+G330</f>
        <v>17380532.27</v>
      </c>
    </row>
    <row r="302" spans="1:7" ht="12.75">
      <c r="A302" s="222" t="s">
        <v>176</v>
      </c>
      <c r="B302" s="335" t="s">
        <v>35</v>
      </c>
      <c r="C302" s="246" t="s">
        <v>4</v>
      </c>
      <c r="D302" s="247" t="s">
        <v>2</v>
      </c>
      <c r="E302" s="248" t="s">
        <v>402</v>
      </c>
      <c r="F302" s="249"/>
      <c r="G302" s="250">
        <f>G303+G305+G307+G312+G315+G318+G321</f>
        <v>12473200</v>
      </c>
    </row>
    <row r="303" spans="1:7" ht="25.5">
      <c r="A303" s="347" t="s">
        <v>533</v>
      </c>
      <c r="B303" s="335" t="s">
        <v>35</v>
      </c>
      <c r="C303" s="41" t="s">
        <v>4</v>
      </c>
      <c r="D303" s="66" t="s">
        <v>2</v>
      </c>
      <c r="E303" s="28" t="s">
        <v>534</v>
      </c>
      <c r="F303" s="161"/>
      <c r="G303" s="29">
        <f>G304</f>
        <v>691800</v>
      </c>
    </row>
    <row r="304" spans="1:7" ht="15.75" customHeight="1">
      <c r="A304" s="220" t="s">
        <v>110</v>
      </c>
      <c r="B304" s="335" t="s">
        <v>35</v>
      </c>
      <c r="C304" s="42" t="s">
        <v>4</v>
      </c>
      <c r="D304" s="64" t="s">
        <v>2</v>
      </c>
      <c r="E304" s="8" t="s">
        <v>534</v>
      </c>
      <c r="F304" s="161" t="s">
        <v>85</v>
      </c>
      <c r="G304" s="18">
        <v>691800</v>
      </c>
    </row>
    <row r="305" spans="1:7" ht="38.25">
      <c r="A305" s="347" t="s">
        <v>547</v>
      </c>
      <c r="B305" s="335" t="s">
        <v>35</v>
      </c>
      <c r="C305" s="41" t="s">
        <v>4</v>
      </c>
      <c r="D305" s="66" t="s">
        <v>2</v>
      </c>
      <c r="E305" s="28" t="s">
        <v>548</v>
      </c>
      <c r="F305" s="161"/>
      <c r="G305" s="29">
        <f>G306</f>
        <v>76900</v>
      </c>
    </row>
    <row r="306" spans="1:7" ht="24.75" customHeight="1">
      <c r="A306" s="220" t="s">
        <v>110</v>
      </c>
      <c r="B306" s="335" t="s">
        <v>35</v>
      </c>
      <c r="C306" s="42" t="s">
        <v>4</v>
      </c>
      <c r="D306" s="64" t="s">
        <v>2</v>
      </c>
      <c r="E306" s="8" t="s">
        <v>548</v>
      </c>
      <c r="F306" s="161" t="s">
        <v>85</v>
      </c>
      <c r="G306" s="18">
        <v>76900</v>
      </c>
    </row>
    <row r="307" spans="1:7" ht="32.25" customHeight="1">
      <c r="A307" s="116" t="s">
        <v>171</v>
      </c>
      <c r="B307" s="335" t="s">
        <v>35</v>
      </c>
      <c r="C307" s="36" t="s">
        <v>208</v>
      </c>
      <c r="D307" s="86" t="s">
        <v>2</v>
      </c>
      <c r="E307" s="7" t="s">
        <v>403</v>
      </c>
      <c r="F307" s="148"/>
      <c r="G307" s="21">
        <f>G310+G308</f>
        <v>11329500</v>
      </c>
    </row>
    <row r="308" spans="1:7" ht="17.25" customHeight="1">
      <c r="A308" s="411" t="s">
        <v>175</v>
      </c>
      <c r="B308" s="335" t="s">
        <v>35</v>
      </c>
      <c r="C308" s="35" t="s">
        <v>4</v>
      </c>
      <c r="D308" s="66" t="s">
        <v>2</v>
      </c>
      <c r="E308" s="28" t="s">
        <v>448</v>
      </c>
      <c r="F308" s="149"/>
      <c r="G308" s="29">
        <f>SUM(G309:G309)</f>
        <v>9829500</v>
      </c>
    </row>
    <row r="309" spans="1:7" ht="22.5" customHeight="1">
      <c r="A309" s="409" t="s">
        <v>111</v>
      </c>
      <c r="B309" s="335" t="s">
        <v>35</v>
      </c>
      <c r="C309" s="44" t="s">
        <v>4</v>
      </c>
      <c r="D309" s="64" t="s">
        <v>2</v>
      </c>
      <c r="E309" s="8" t="s">
        <v>448</v>
      </c>
      <c r="F309" s="161" t="s">
        <v>112</v>
      </c>
      <c r="G309" s="18">
        <v>9829500</v>
      </c>
    </row>
    <row r="310" spans="1:7" ht="25.5">
      <c r="A310" s="436" t="s">
        <v>173</v>
      </c>
      <c r="B310" s="335" t="s">
        <v>35</v>
      </c>
      <c r="C310" s="35" t="s">
        <v>4</v>
      </c>
      <c r="D310" s="66" t="s">
        <v>2</v>
      </c>
      <c r="E310" s="28" t="s">
        <v>491</v>
      </c>
      <c r="F310" s="149"/>
      <c r="G310" s="29">
        <f>SUM(G311:G311)</f>
        <v>1500000</v>
      </c>
    </row>
    <row r="311" spans="1:7" ht="25.5">
      <c r="A311" s="409" t="s">
        <v>111</v>
      </c>
      <c r="B311" s="335" t="s">
        <v>35</v>
      </c>
      <c r="C311" s="44" t="s">
        <v>4</v>
      </c>
      <c r="D311" s="64" t="s">
        <v>2</v>
      </c>
      <c r="E311" s="8" t="s">
        <v>491</v>
      </c>
      <c r="F311" s="161" t="s">
        <v>112</v>
      </c>
      <c r="G311" s="18">
        <v>1500000</v>
      </c>
    </row>
    <row r="312" spans="1:7" ht="12.75">
      <c r="A312" s="235" t="s">
        <v>180</v>
      </c>
      <c r="B312" s="335" t="s">
        <v>35</v>
      </c>
      <c r="C312" s="461" t="s">
        <v>4</v>
      </c>
      <c r="D312" s="233" t="s">
        <v>2</v>
      </c>
      <c r="E312" s="237" t="s">
        <v>404</v>
      </c>
      <c r="F312" s="238"/>
      <c r="G312" s="239">
        <f>G313</f>
        <v>15000</v>
      </c>
    </row>
    <row r="313" spans="1:7" ht="25.5">
      <c r="A313" s="226" t="s">
        <v>181</v>
      </c>
      <c r="B313" s="335" t="s">
        <v>35</v>
      </c>
      <c r="C313" s="35" t="s">
        <v>4</v>
      </c>
      <c r="D313" s="189" t="s">
        <v>2</v>
      </c>
      <c r="E313" s="30" t="s">
        <v>449</v>
      </c>
      <c r="F313" s="191"/>
      <c r="G313" s="192">
        <f>G314</f>
        <v>15000</v>
      </c>
    </row>
    <row r="314" spans="1:7" ht="12.75">
      <c r="A314" s="409" t="s">
        <v>81</v>
      </c>
      <c r="B314" s="335" t="s">
        <v>35</v>
      </c>
      <c r="C314" s="34" t="s">
        <v>4</v>
      </c>
      <c r="D314" s="64" t="s">
        <v>2</v>
      </c>
      <c r="E314" s="8" t="s">
        <v>449</v>
      </c>
      <c r="F314" s="156" t="s">
        <v>80</v>
      </c>
      <c r="G314" s="18">
        <v>15000</v>
      </c>
    </row>
    <row r="315" spans="1:8" ht="12.75">
      <c r="A315" s="437" t="s">
        <v>184</v>
      </c>
      <c r="B315" s="335" t="s">
        <v>35</v>
      </c>
      <c r="C315" s="240" t="s">
        <v>4</v>
      </c>
      <c r="D315" s="231" t="s">
        <v>2</v>
      </c>
      <c r="E315" s="233" t="s">
        <v>405</v>
      </c>
      <c r="F315" s="234"/>
      <c r="G315" s="232">
        <f>G316</f>
        <v>360000</v>
      </c>
      <c r="H315" s="300"/>
    </row>
    <row r="316" spans="1:8" ht="12.75">
      <c r="A316" s="221" t="s">
        <v>186</v>
      </c>
      <c r="B316" s="335" t="s">
        <v>35</v>
      </c>
      <c r="C316" s="41" t="s">
        <v>4</v>
      </c>
      <c r="D316" s="66" t="s">
        <v>2</v>
      </c>
      <c r="E316" s="28" t="s">
        <v>450</v>
      </c>
      <c r="F316" s="149"/>
      <c r="G316" s="29">
        <f>G317</f>
        <v>360000</v>
      </c>
      <c r="H316" s="300"/>
    </row>
    <row r="317" spans="1:7" ht="12.75">
      <c r="A317" s="409" t="s">
        <v>81</v>
      </c>
      <c r="B317" s="335" t="s">
        <v>35</v>
      </c>
      <c r="C317" s="42" t="s">
        <v>4</v>
      </c>
      <c r="D317" s="64" t="s">
        <v>2</v>
      </c>
      <c r="E317" s="8" t="s">
        <v>450</v>
      </c>
      <c r="F317" s="156" t="s">
        <v>80</v>
      </c>
      <c r="G317" s="18">
        <v>360000</v>
      </c>
    </row>
    <row r="318" spans="1:7" ht="12.75">
      <c r="A318" s="222" t="s">
        <v>170</v>
      </c>
      <c r="B318" s="335" t="s">
        <v>35</v>
      </c>
      <c r="C318" s="240" t="s">
        <v>4</v>
      </c>
      <c r="D318" s="231" t="s">
        <v>2</v>
      </c>
      <c r="E318" s="11" t="s">
        <v>406</v>
      </c>
      <c r="F318" s="234"/>
      <c r="G318" s="232">
        <f>G319</f>
        <v>0</v>
      </c>
    </row>
    <row r="319" spans="1:7" ht="25.5">
      <c r="A319" s="221" t="s">
        <v>189</v>
      </c>
      <c r="B319" s="335" t="s">
        <v>35</v>
      </c>
      <c r="C319" s="41" t="s">
        <v>4</v>
      </c>
      <c r="D319" s="66" t="s">
        <v>2</v>
      </c>
      <c r="E319" s="28" t="s">
        <v>451</v>
      </c>
      <c r="F319" s="149"/>
      <c r="G319" s="29">
        <f>G320</f>
        <v>0</v>
      </c>
    </row>
    <row r="320" spans="1:7" ht="12.75">
      <c r="A320" s="409" t="s">
        <v>81</v>
      </c>
      <c r="B320" s="335" t="s">
        <v>35</v>
      </c>
      <c r="C320" s="42" t="s">
        <v>4</v>
      </c>
      <c r="D320" s="64" t="s">
        <v>2</v>
      </c>
      <c r="E320" s="8" t="s">
        <v>451</v>
      </c>
      <c r="F320" s="156" t="s">
        <v>80</v>
      </c>
      <c r="G320" s="18"/>
    </row>
    <row r="321" spans="1:8" ht="12.75">
      <c r="A321" s="314" t="s">
        <v>190</v>
      </c>
      <c r="B321" s="335" t="s">
        <v>35</v>
      </c>
      <c r="C321" s="240" t="s">
        <v>4</v>
      </c>
      <c r="D321" s="231" t="s">
        <v>2</v>
      </c>
      <c r="E321" s="233" t="s">
        <v>407</v>
      </c>
      <c r="F321" s="234"/>
      <c r="G321" s="232">
        <f>G322+G324</f>
        <v>0</v>
      </c>
      <c r="H321" s="300"/>
    </row>
    <row r="322" spans="1:8" ht="2.25" customHeight="1" hidden="1">
      <c r="A322" s="226" t="s">
        <v>191</v>
      </c>
      <c r="B322" s="335" t="s">
        <v>35</v>
      </c>
      <c r="C322" s="41" t="s">
        <v>4</v>
      </c>
      <c r="D322" s="66" t="s">
        <v>2</v>
      </c>
      <c r="E322" s="28" t="s">
        <v>452</v>
      </c>
      <c r="F322" s="149"/>
      <c r="G322" s="29">
        <f>G323</f>
        <v>0</v>
      </c>
      <c r="H322" s="300"/>
    </row>
    <row r="323" spans="1:7" ht="12.75">
      <c r="A323" s="409" t="s">
        <v>81</v>
      </c>
      <c r="B323" s="335" t="s">
        <v>35</v>
      </c>
      <c r="C323" s="42" t="s">
        <v>4</v>
      </c>
      <c r="D323" s="64" t="s">
        <v>2</v>
      </c>
      <c r="E323" s="8" t="s">
        <v>452</v>
      </c>
      <c r="F323" s="156" t="s">
        <v>80</v>
      </c>
      <c r="G323" s="18"/>
    </row>
    <row r="324" spans="1:7" ht="25.5">
      <c r="A324" s="303" t="s">
        <v>364</v>
      </c>
      <c r="B324" s="335" t="s">
        <v>35</v>
      </c>
      <c r="C324" s="296" t="s">
        <v>4</v>
      </c>
      <c r="D324" s="297" t="s">
        <v>2</v>
      </c>
      <c r="E324" s="28" t="s">
        <v>453</v>
      </c>
      <c r="F324" s="298"/>
      <c r="G324" s="299">
        <f>G325</f>
        <v>0</v>
      </c>
    </row>
    <row r="325" spans="1:7" ht="15.75" customHeight="1">
      <c r="A325" s="409" t="s">
        <v>81</v>
      </c>
      <c r="B325" s="335" t="s">
        <v>35</v>
      </c>
      <c r="C325" s="42" t="s">
        <v>4</v>
      </c>
      <c r="D325" s="64" t="s">
        <v>2</v>
      </c>
      <c r="E325" s="8" t="s">
        <v>453</v>
      </c>
      <c r="F325" s="161" t="s">
        <v>80</v>
      </c>
      <c r="G325" s="18"/>
    </row>
    <row r="326" spans="1:7" ht="27" customHeight="1">
      <c r="A326" s="347" t="s">
        <v>533</v>
      </c>
      <c r="B326" s="335" t="s">
        <v>35</v>
      </c>
      <c r="C326" s="41" t="s">
        <v>4</v>
      </c>
      <c r="D326" s="66" t="s">
        <v>2</v>
      </c>
      <c r="E326" s="28" t="s">
        <v>532</v>
      </c>
      <c r="F326" s="161"/>
      <c r="G326" s="29">
        <f>G327</f>
        <v>764200</v>
      </c>
    </row>
    <row r="327" spans="1:7" ht="29.25" customHeight="1">
      <c r="A327" s="430" t="s">
        <v>277</v>
      </c>
      <c r="B327" s="335" t="s">
        <v>35</v>
      </c>
      <c r="C327" s="42" t="s">
        <v>4</v>
      </c>
      <c r="D327" s="64" t="s">
        <v>2</v>
      </c>
      <c r="E327" s="8" t="s">
        <v>532</v>
      </c>
      <c r="F327" s="161" t="s">
        <v>133</v>
      </c>
      <c r="G327" s="18">
        <v>764200</v>
      </c>
    </row>
    <row r="328" spans="1:7" ht="22.5" customHeight="1">
      <c r="A328" s="347" t="s">
        <v>335</v>
      </c>
      <c r="B328" s="335" t="s">
        <v>35</v>
      </c>
      <c r="C328" s="41" t="s">
        <v>4</v>
      </c>
      <c r="D328" s="66" t="s">
        <v>2</v>
      </c>
      <c r="E328" s="28" t="s">
        <v>500</v>
      </c>
      <c r="F328" s="260"/>
      <c r="G328" s="346">
        <f>G329</f>
        <v>2089416</v>
      </c>
    </row>
    <row r="329" spans="1:7" ht="25.5">
      <c r="A329" s="430" t="s">
        <v>277</v>
      </c>
      <c r="B329" s="335" t="s">
        <v>35</v>
      </c>
      <c r="C329" s="42" t="s">
        <v>4</v>
      </c>
      <c r="D329" s="8" t="s">
        <v>2</v>
      </c>
      <c r="E329" s="8" t="s">
        <v>500</v>
      </c>
      <c r="F329" s="404" t="s">
        <v>133</v>
      </c>
      <c r="G329" s="273">
        <v>2089416</v>
      </c>
    </row>
    <row r="330" spans="1:7" ht="20.25" customHeight="1">
      <c r="A330" s="306" t="s">
        <v>527</v>
      </c>
      <c r="B330" s="335" t="s">
        <v>35</v>
      </c>
      <c r="C330" s="41" t="s">
        <v>4</v>
      </c>
      <c r="D330" s="28" t="s">
        <v>2</v>
      </c>
      <c r="E330" s="28" t="s">
        <v>526</v>
      </c>
      <c r="F330" s="180"/>
      <c r="G330" s="346">
        <f>G331</f>
        <v>2053716.27</v>
      </c>
    </row>
    <row r="331" spans="1:7" ht="25.5">
      <c r="A331" s="430" t="s">
        <v>277</v>
      </c>
      <c r="B331" s="335" t="s">
        <v>35</v>
      </c>
      <c r="C331" s="42" t="s">
        <v>4</v>
      </c>
      <c r="D331" s="8" t="s">
        <v>2</v>
      </c>
      <c r="E331" s="8" t="s">
        <v>526</v>
      </c>
      <c r="F331" s="260" t="s">
        <v>133</v>
      </c>
      <c r="G331" s="273">
        <v>2053716.27</v>
      </c>
    </row>
    <row r="332" spans="1:8" ht="15.75">
      <c r="A332" s="438" t="s">
        <v>209</v>
      </c>
      <c r="B332" s="467" t="s">
        <v>35</v>
      </c>
      <c r="C332" s="107" t="s">
        <v>5</v>
      </c>
      <c r="D332" s="109"/>
      <c r="E332" s="108"/>
      <c r="F332" s="146"/>
      <c r="G332" s="105">
        <f>G333</f>
        <v>300000</v>
      </c>
      <c r="H332" s="300"/>
    </row>
    <row r="333" spans="1:7" ht="12.75">
      <c r="A333" s="439" t="s">
        <v>210</v>
      </c>
      <c r="B333" s="335" t="s">
        <v>35</v>
      </c>
      <c r="C333" s="33" t="s">
        <v>5</v>
      </c>
      <c r="D333" s="86" t="s">
        <v>2</v>
      </c>
      <c r="E333" s="7"/>
      <c r="F333" s="148"/>
      <c r="G333" s="19">
        <f>G334</f>
        <v>300000</v>
      </c>
    </row>
    <row r="334" spans="1:7" ht="12" customHeight="1">
      <c r="A334" s="440" t="s">
        <v>265</v>
      </c>
      <c r="B334" s="335" t="s">
        <v>35</v>
      </c>
      <c r="C334" s="35" t="s">
        <v>5</v>
      </c>
      <c r="D334" s="66" t="s">
        <v>2</v>
      </c>
      <c r="E334" s="28" t="s">
        <v>454</v>
      </c>
      <c r="F334" s="149"/>
      <c r="G334" s="29">
        <f>G335</f>
        <v>300000</v>
      </c>
    </row>
    <row r="335" spans="1:7" ht="22.5" customHeight="1">
      <c r="A335" s="441" t="s">
        <v>81</v>
      </c>
      <c r="B335" s="335" t="s">
        <v>35</v>
      </c>
      <c r="C335" s="44" t="s">
        <v>5</v>
      </c>
      <c r="D335" s="64" t="s">
        <v>2</v>
      </c>
      <c r="E335" s="8" t="s">
        <v>454</v>
      </c>
      <c r="F335" s="156" t="s">
        <v>80</v>
      </c>
      <c r="G335" s="18">
        <v>300000</v>
      </c>
    </row>
    <row r="336" spans="1:7" ht="16.5" customHeight="1">
      <c r="A336" s="424" t="s">
        <v>13</v>
      </c>
      <c r="B336" s="467" t="s">
        <v>35</v>
      </c>
      <c r="C336" s="107" t="s">
        <v>7</v>
      </c>
      <c r="D336" s="109"/>
      <c r="E336" s="108"/>
      <c r="F336" s="146"/>
      <c r="G336" s="105">
        <f>G337+G340+G345+G351+G370</f>
        <v>61404544.31</v>
      </c>
    </row>
    <row r="337" spans="1:7" ht="12.75">
      <c r="A337" s="116" t="s">
        <v>18</v>
      </c>
      <c r="B337" s="335" t="s">
        <v>35</v>
      </c>
      <c r="C337" s="33" t="s">
        <v>7</v>
      </c>
      <c r="D337" s="86" t="s">
        <v>2</v>
      </c>
      <c r="E337" s="7"/>
      <c r="F337" s="148"/>
      <c r="G337" s="19">
        <f>G338</f>
        <v>3690000</v>
      </c>
    </row>
    <row r="338" spans="1:7" ht="12.75">
      <c r="A338" s="221" t="s">
        <v>32</v>
      </c>
      <c r="B338" s="335" t="s">
        <v>35</v>
      </c>
      <c r="C338" s="35" t="s">
        <v>7</v>
      </c>
      <c r="D338" s="66" t="s">
        <v>2</v>
      </c>
      <c r="E338" s="28" t="s">
        <v>455</v>
      </c>
      <c r="F338" s="149"/>
      <c r="G338" s="29">
        <f>G339</f>
        <v>3690000</v>
      </c>
    </row>
    <row r="339" spans="1:7" ht="12.75">
      <c r="A339" s="410" t="s">
        <v>120</v>
      </c>
      <c r="B339" s="335" t="s">
        <v>35</v>
      </c>
      <c r="C339" s="44" t="s">
        <v>7</v>
      </c>
      <c r="D339" s="64" t="s">
        <v>2</v>
      </c>
      <c r="E339" s="8" t="s">
        <v>455</v>
      </c>
      <c r="F339" s="156" t="s">
        <v>121</v>
      </c>
      <c r="G339" s="18">
        <v>3690000</v>
      </c>
    </row>
    <row r="340" spans="1:7" ht="12.75">
      <c r="A340" s="116" t="s">
        <v>14</v>
      </c>
      <c r="B340" s="335" t="s">
        <v>35</v>
      </c>
      <c r="C340" s="33" t="s">
        <v>7</v>
      </c>
      <c r="D340" s="86" t="s">
        <v>9</v>
      </c>
      <c r="E340" s="8"/>
      <c r="F340" s="156"/>
      <c r="G340" s="19">
        <f>G341+G343</f>
        <v>24448000</v>
      </c>
    </row>
    <row r="341" spans="1:7" ht="36">
      <c r="A341" s="442" t="s">
        <v>42</v>
      </c>
      <c r="B341" s="335" t="s">
        <v>35</v>
      </c>
      <c r="C341" s="201" t="s">
        <v>7</v>
      </c>
      <c r="D341" s="199" t="s">
        <v>9</v>
      </c>
      <c r="E341" s="189" t="s">
        <v>456</v>
      </c>
      <c r="F341" s="199"/>
      <c r="G341" s="200">
        <f>G342</f>
        <v>23542000</v>
      </c>
    </row>
    <row r="342" spans="1:7" ht="25.5">
      <c r="A342" s="443" t="s">
        <v>111</v>
      </c>
      <c r="B342" s="335" t="s">
        <v>35</v>
      </c>
      <c r="C342" s="34" t="s">
        <v>7</v>
      </c>
      <c r="D342" s="64" t="s">
        <v>9</v>
      </c>
      <c r="E342" s="8" t="s">
        <v>456</v>
      </c>
      <c r="F342" s="156" t="s">
        <v>112</v>
      </c>
      <c r="G342" s="18">
        <v>23542000</v>
      </c>
    </row>
    <row r="343" spans="1:7" ht="89.25">
      <c r="A343" s="444" t="s">
        <v>40</v>
      </c>
      <c r="B343" s="335" t="s">
        <v>35</v>
      </c>
      <c r="C343" s="35" t="s">
        <v>7</v>
      </c>
      <c r="D343" s="66" t="s">
        <v>9</v>
      </c>
      <c r="E343" s="28" t="s">
        <v>457</v>
      </c>
      <c r="F343" s="149"/>
      <c r="G343" s="29">
        <f>G344</f>
        <v>906000</v>
      </c>
    </row>
    <row r="344" spans="1:7" ht="12.75">
      <c r="A344" s="410" t="s">
        <v>118</v>
      </c>
      <c r="B344" s="335" t="s">
        <v>35</v>
      </c>
      <c r="C344" s="34" t="s">
        <v>7</v>
      </c>
      <c r="D344" s="64" t="s">
        <v>9</v>
      </c>
      <c r="E344" s="8" t="s">
        <v>457</v>
      </c>
      <c r="F344" s="156" t="s">
        <v>80</v>
      </c>
      <c r="G344" s="18">
        <v>906000</v>
      </c>
    </row>
    <row r="345" spans="1:7" ht="12.75">
      <c r="A345" s="116" t="s">
        <v>15</v>
      </c>
      <c r="B345" s="335" t="s">
        <v>35</v>
      </c>
      <c r="C345" s="33" t="s">
        <v>7</v>
      </c>
      <c r="D345" s="86" t="s">
        <v>11</v>
      </c>
      <c r="E345" s="8"/>
      <c r="F345" s="156"/>
      <c r="G345" s="19">
        <f>G349+G346</f>
        <v>6125544.3100000005</v>
      </c>
    </row>
    <row r="346" spans="1:7" ht="25.5">
      <c r="A346" s="221" t="s">
        <v>521</v>
      </c>
      <c r="B346" s="335" t="s">
        <v>35</v>
      </c>
      <c r="C346" s="35" t="s">
        <v>7</v>
      </c>
      <c r="D346" s="66" t="s">
        <v>11</v>
      </c>
      <c r="E346" s="28" t="s">
        <v>520</v>
      </c>
      <c r="F346" s="156"/>
      <c r="G346" s="29">
        <f>G347+G348</f>
        <v>5775544.3100000005</v>
      </c>
    </row>
    <row r="347" spans="1:7" ht="12.75">
      <c r="A347" s="410" t="s">
        <v>113</v>
      </c>
      <c r="B347" s="335" t="s">
        <v>35</v>
      </c>
      <c r="C347" s="34" t="s">
        <v>7</v>
      </c>
      <c r="D347" s="64" t="s">
        <v>11</v>
      </c>
      <c r="E347" s="8" t="s">
        <v>520</v>
      </c>
      <c r="F347" s="156" t="s">
        <v>114</v>
      </c>
      <c r="G347" s="18">
        <f>2526000+89544.31</f>
        <v>2615544.31</v>
      </c>
    </row>
    <row r="348" spans="1:7" ht="25.5">
      <c r="A348" s="258" t="s">
        <v>277</v>
      </c>
      <c r="B348" s="335" t="s">
        <v>35</v>
      </c>
      <c r="C348" s="34" t="s">
        <v>7</v>
      </c>
      <c r="D348" s="64" t="s">
        <v>11</v>
      </c>
      <c r="E348" s="8" t="s">
        <v>520</v>
      </c>
      <c r="F348" s="156" t="s">
        <v>80</v>
      </c>
      <c r="G348" s="18">
        <v>3160000</v>
      </c>
    </row>
    <row r="349" spans="1:7" ht="12.75">
      <c r="A349" s="221" t="s">
        <v>271</v>
      </c>
      <c r="B349" s="335" t="s">
        <v>35</v>
      </c>
      <c r="C349" s="46" t="s">
        <v>7</v>
      </c>
      <c r="D349" s="97" t="s">
        <v>11</v>
      </c>
      <c r="E349" s="28" t="s">
        <v>458</v>
      </c>
      <c r="F349" s="66"/>
      <c r="G349" s="29">
        <f>G350</f>
        <v>350000</v>
      </c>
    </row>
    <row r="350" spans="1:7" ht="12.75">
      <c r="A350" s="410" t="s">
        <v>118</v>
      </c>
      <c r="B350" s="335" t="s">
        <v>35</v>
      </c>
      <c r="C350" s="34" t="s">
        <v>7</v>
      </c>
      <c r="D350" s="64" t="s">
        <v>11</v>
      </c>
      <c r="E350" s="8" t="s">
        <v>458</v>
      </c>
      <c r="F350" s="156" t="s">
        <v>80</v>
      </c>
      <c r="G350" s="18">
        <v>350000</v>
      </c>
    </row>
    <row r="351" spans="1:7" ht="12.75">
      <c r="A351" s="116" t="s">
        <v>57</v>
      </c>
      <c r="B351" s="335" t="s">
        <v>35</v>
      </c>
      <c r="C351" s="33" t="s">
        <v>7</v>
      </c>
      <c r="D351" s="86" t="s">
        <v>12</v>
      </c>
      <c r="E351" s="10"/>
      <c r="F351" s="175"/>
      <c r="G351" s="19">
        <f>G356+G360+G352+G366+G368</f>
        <v>26941000</v>
      </c>
    </row>
    <row r="352" spans="1:7" ht="38.25">
      <c r="A352" s="221" t="s">
        <v>49</v>
      </c>
      <c r="B352" s="335" t="s">
        <v>35</v>
      </c>
      <c r="C352" s="41" t="s">
        <v>7</v>
      </c>
      <c r="D352" s="95" t="s">
        <v>12</v>
      </c>
      <c r="E352" s="28" t="s">
        <v>461</v>
      </c>
      <c r="F352" s="169"/>
      <c r="G352" s="29">
        <f>SUM(G353:G355)</f>
        <v>6064000</v>
      </c>
    </row>
    <row r="353" spans="1:7" ht="12.75">
      <c r="A353" s="220" t="s">
        <v>83</v>
      </c>
      <c r="B353" s="335" t="s">
        <v>35</v>
      </c>
      <c r="C353" s="42" t="s">
        <v>7</v>
      </c>
      <c r="D353" s="96" t="s">
        <v>12</v>
      </c>
      <c r="E353" s="8" t="s">
        <v>461</v>
      </c>
      <c r="F353" s="170" t="s">
        <v>85</v>
      </c>
      <c r="G353" s="18">
        <v>107454</v>
      </c>
    </row>
    <row r="354" spans="1:7" ht="12.75">
      <c r="A354" s="410" t="s">
        <v>118</v>
      </c>
      <c r="B354" s="335" t="s">
        <v>35</v>
      </c>
      <c r="C354" s="42" t="s">
        <v>7</v>
      </c>
      <c r="D354" s="96" t="s">
        <v>12</v>
      </c>
      <c r="E354" s="8" t="s">
        <v>461</v>
      </c>
      <c r="F354" s="170" t="s">
        <v>119</v>
      </c>
      <c r="G354" s="18">
        <v>5556546</v>
      </c>
    </row>
    <row r="355" spans="1:7" ht="12.75">
      <c r="A355" s="410" t="s">
        <v>81</v>
      </c>
      <c r="B355" s="335" t="s">
        <v>35</v>
      </c>
      <c r="C355" s="42" t="s">
        <v>122</v>
      </c>
      <c r="D355" s="96" t="s">
        <v>12</v>
      </c>
      <c r="E355" s="8" t="s">
        <v>461</v>
      </c>
      <c r="F355" s="170" t="s">
        <v>80</v>
      </c>
      <c r="G355" s="18">
        <v>400000</v>
      </c>
    </row>
    <row r="356" spans="1:7" ht="38.25" customHeight="1">
      <c r="A356" s="221" t="s">
        <v>77</v>
      </c>
      <c r="B356" s="335" t="s">
        <v>35</v>
      </c>
      <c r="C356" s="41" t="s">
        <v>7</v>
      </c>
      <c r="D356" s="95" t="s">
        <v>12</v>
      </c>
      <c r="E356" s="28" t="s">
        <v>459</v>
      </c>
      <c r="F356" s="169"/>
      <c r="G356" s="29">
        <f>G357+G358+G359</f>
        <v>19571000</v>
      </c>
    </row>
    <row r="357" spans="1:7" ht="12.75">
      <c r="A357" s="220" t="s">
        <v>83</v>
      </c>
      <c r="B357" s="335" t="s">
        <v>35</v>
      </c>
      <c r="C357" s="42" t="s">
        <v>7</v>
      </c>
      <c r="D357" s="96" t="s">
        <v>12</v>
      </c>
      <c r="E357" s="8" t="s">
        <v>459</v>
      </c>
      <c r="F357" s="170" t="s">
        <v>85</v>
      </c>
      <c r="G357" s="18">
        <v>30000</v>
      </c>
    </row>
    <row r="358" spans="1:7" ht="12.75">
      <c r="A358" s="410" t="s">
        <v>118</v>
      </c>
      <c r="B358" s="335" t="s">
        <v>35</v>
      </c>
      <c r="C358" s="42" t="s">
        <v>7</v>
      </c>
      <c r="D358" s="96" t="s">
        <v>12</v>
      </c>
      <c r="E358" s="8" t="s">
        <v>459</v>
      </c>
      <c r="F358" s="170" t="s">
        <v>119</v>
      </c>
      <c r="G358" s="18">
        <v>12851100</v>
      </c>
    </row>
    <row r="359" spans="1:7" ht="12.75">
      <c r="A359" s="410" t="s">
        <v>113</v>
      </c>
      <c r="B359" s="335" t="s">
        <v>35</v>
      </c>
      <c r="C359" s="42" t="s">
        <v>7</v>
      </c>
      <c r="D359" s="96" t="s">
        <v>12</v>
      </c>
      <c r="E359" s="8" t="s">
        <v>459</v>
      </c>
      <c r="F359" s="170" t="s">
        <v>114</v>
      </c>
      <c r="G359" s="18">
        <v>6689900</v>
      </c>
    </row>
    <row r="360" spans="1:7" ht="12.75">
      <c r="A360" s="445" t="s">
        <v>58</v>
      </c>
      <c r="B360" s="335" t="s">
        <v>35</v>
      </c>
      <c r="C360" s="41" t="s">
        <v>7</v>
      </c>
      <c r="D360" s="95" t="s">
        <v>12</v>
      </c>
      <c r="E360" s="28" t="s">
        <v>460</v>
      </c>
      <c r="F360" s="169"/>
      <c r="G360" s="29">
        <f>SUM(G361:G365)</f>
        <v>620000</v>
      </c>
    </row>
    <row r="361" spans="1:7" ht="12.75">
      <c r="A361" s="220" t="s">
        <v>109</v>
      </c>
      <c r="B361" s="335" t="s">
        <v>35</v>
      </c>
      <c r="C361" s="34" t="s">
        <v>7</v>
      </c>
      <c r="D361" s="64" t="s">
        <v>12</v>
      </c>
      <c r="E361" s="8" t="s">
        <v>460</v>
      </c>
      <c r="F361" s="156" t="s">
        <v>108</v>
      </c>
      <c r="G361" s="18">
        <v>0</v>
      </c>
    </row>
    <row r="362" spans="1:7" ht="12.75">
      <c r="A362" s="220" t="s">
        <v>86</v>
      </c>
      <c r="B362" s="335" t="s">
        <v>35</v>
      </c>
      <c r="C362" s="34" t="s">
        <v>7</v>
      </c>
      <c r="D362" s="64" t="s">
        <v>12</v>
      </c>
      <c r="E362" s="8" t="s">
        <v>460</v>
      </c>
      <c r="F362" s="156" t="s">
        <v>87</v>
      </c>
      <c r="G362" s="18">
        <f>468500-12000</f>
        <v>456500</v>
      </c>
    </row>
    <row r="363" spans="1:7" ht="12.75">
      <c r="A363" s="220" t="s">
        <v>91</v>
      </c>
      <c r="B363" s="335" t="s">
        <v>35</v>
      </c>
      <c r="C363" s="34" t="s">
        <v>7</v>
      </c>
      <c r="D363" s="64" t="s">
        <v>12</v>
      </c>
      <c r="E363" s="8" t="s">
        <v>460</v>
      </c>
      <c r="F363" s="156" t="s">
        <v>93</v>
      </c>
      <c r="G363" s="18">
        <v>22000</v>
      </c>
    </row>
    <row r="364" spans="1:7" ht="12.75">
      <c r="A364" s="220" t="s">
        <v>82</v>
      </c>
      <c r="B364" s="335" t="s">
        <v>35</v>
      </c>
      <c r="C364" s="34" t="s">
        <v>7</v>
      </c>
      <c r="D364" s="64" t="s">
        <v>12</v>
      </c>
      <c r="E364" s="8" t="s">
        <v>460</v>
      </c>
      <c r="F364" s="156" t="s">
        <v>470</v>
      </c>
      <c r="G364" s="18">
        <v>66500</v>
      </c>
    </row>
    <row r="365" spans="1:7" ht="12.75">
      <c r="A365" s="220" t="s">
        <v>83</v>
      </c>
      <c r="B365" s="335" t="s">
        <v>35</v>
      </c>
      <c r="C365" s="34" t="s">
        <v>7</v>
      </c>
      <c r="D365" s="64" t="s">
        <v>12</v>
      </c>
      <c r="E365" s="8" t="s">
        <v>460</v>
      </c>
      <c r="F365" s="156" t="s">
        <v>85</v>
      </c>
      <c r="G365" s="18">
        <v>75000</v>
      </c>
    </row>
    <row r="366" spans="1:7" ht="25.5">
      <c r="A366" s="446" t="s">
        <v>37</v>
      </c>
      <c r="B366" s="335" t="s">
        <v>35</v>
      </c>
      <c r="C366" s="32" t="s">
        <v>7</v>
      </c>
      <c r="D366" s="152" t="s">
        <v>12</v>
      </c>
      <c r="E366" s="125" t="s">
        <v>462</v>
      </c>
      <c r="F366" s="176"/>
      <c r="G366" s="127">
        <f>G367</f>
        <v>343000</v>
      </c>
    </row>
    <row r="367" spans="1:7" ht="25.5">
      <c r="A367" s="220" t="s">
        <v>151</v>
      </c>
      <c r="B367" s="335" t="s">
        <v>35</v>
      </c>
      <c r="C367" s="47" t="s">
        <v>7</v>
      </c>
      <c r="D367" s="153" t="s">
        <v>12</v>
      </c>
      <c r="E367" s="129" t="s">
        <v>462</v>
      </c>
      <c r="F367" s="173" t="s">
        <v>142</v>
      </c>
      <c r="G367" s="131">
        <v>343000</v>
      </c>
    </row>
    <row r="368" spans="1:7" ht="38.25">
      <c r="A368" s="445" t="s">
        <v>543</v>
      </c>
      <c r="B368" s="335" t="s">
        <v>35</v>
      </c>
      <c r="C368" s="41" t="s">
        <v>7</v>
      </c>
      <c r="D368" s="95" t="s">
        <v>12</v>
      </c>
      <c r="E368" s="28" t="s">
        <v>544</v>
      </c>
      <c r="F368" s="169"/>
      <c r="G368" s="29">
        <f>G369</f>
        <v>343000</v>
      </c>
    </row>
    <row r="369" spans="1:7" ht="12.75">
      <c r="A369" s="220" t="s">
        <v>83</v>
      </c>
      <c r="B369" s="335" t="s">
        <v>35</v>
      </c>
      <c r="C369" s="42" t="s">
        <v>7</v>
      </c>
      <c r="D369" s="96" t="s">
        <v>12</v>
      </c>
      <c r="E369" s="8" t="s">
        <v>544</v>
      </c>
      <c r="F369" s="170" t="s">
        <v>142</v>
      </c>
      <c r="G369" s="18">
        <v>343000</v>
      </c>
    </row>
    <row r="370" spans="1:7" ht="12.75">
      <c r="A370" s="116" t="s">
        <v>195</v>
      </c>
      <c r="B370" s="335" t="s">
        <v>35</v>
      </c>
      <c r="C370" s="33" t="s">
        <v>7</v>
      </c>
      <c r="D370" s="86" t="s">
        <v>196</v>
      </c>
      <c r="E370" s="10"/>
      <c r="F370" s="175"/>
      <c r="G370" s="19">
        <f>G371</f>
        <v>200000</v>
      </c>
    </row>
    <row r="371" spans="1:7" ht="12.75">
      <c r="A371" s="221" t="s">
        <v>193</v>
      </c>
      <c r="B371" s="335" t="s">
        <v>35</v>
      </c>
      <c r="C371" s="41" t="s">
        <v>7</v>
      </c>
      <c r="D371" s="95" t="s">
        <v>196</v>
      </c>
      <c r="E371" s="28" t="s">
        <v>463</v>
      </c>
      <c r="F371" s="169"/>
      <c r="G371" s="29">
        <f>G372+G373</f>
        <v>200000</v>
      </c>
    </row>
    <row r="372" spans="1:7" ht="25.5">
      <c r="A372" s="220" t="s">
        <v>263</v>
      </c>
      <c r="B372" s="335" t="s">
        <v>35</v>
      </c>
      <c r="C372" s="42" t="s">
        <v>7</v>
      </c>
      <c r="D372" s="96" t="s">
        <v>196</v>
      </c>
      <c r="E372" s="8" t="s">
        <v>463</v>
      </c>
      <c r="F372" s="170" t="s">
        <v>260</v>
      </c>
      <c r="G372" s="18">
        <v>0</v>
      </c>
    </row>
    <row r="373" spans="1:7" ht="12.75">
      <c r="A373" s="220" t="s">
        <v>83</v>
      </c>
      <c r="B373" s="335" t="s">
        <v>35</v>
      </c>
      <c r="C373" s="42" t="s">
        <v>7</v>
      </c>
      <c r="D373" s="96" t="s">
        <v>196</v>
      </c>
      <c r="E373" s="8" t="s">
        <v>463</v>
      </c>
      <c r="F373" s="170" t="s">
        <v>85</v>
      </c>
      <c r="G373" s="18">
        <v>200000</v>
      </c>
    </row>
    <row r="374" spans="1:7" ht="12.75">
      <c r="A374" s="103" t="s">
        <v>59</v>
      </c>
      <c r="B374" s="467" t="s">
        <v>35</v>
      </c>
      <c r="C374" s="462" t="s">
        <v>33</v>
      </c>
      <c r="D374" s="104"/>
      <c r="E374" s="73"/>
      <c r="F374" s="177"/>
      <c r="G374" s="105">
        <f>G375</f>
        <v>5305707.54</v>
      </c>
    </row>
    <row r="375" spans="1:7" ht="12.75">
      <c r="A375" s="447" t="s">
        <v>66</v>
      </c>
      <c r="B375" s="335" t="s">
        <v>35</v>
      </c>
      <c r="C375" s="40" t="s">
        <v>33</v>
      </c>
      <c r="D375" s="93" t="s">
        <v>8</v>
      </c>
      <c r="E375" s="7"/>
      <c r="F375" s="171"/>
      <c r="G375" s="19">
        <f>G376</f>
        <v>5305707.54</v>
      </c>
    </row>
    <row r="376" spans="1:7" ht="12.75">
      <c r="A376" s="222" t="s">
        <v>215</v>
      </c>
      <c r="B376" s="335" t="s">
        <v>35</v>
      </c>
      <c r="C376" s="242" t="s">
        <v>33</v>
      </c>
      <c r="D376" s="243" t="s">
        <v>8</v>
      </c>
      <c r="E376" s="233" t="s">
        <v>408</v>
      </c>
      <c r="F376" s="244"/>
      <c r="G376" s="232">
        <f>G377+G380</f>
        <v>5305707.54</v>
      </c>
    </row>
    <row r="377" spans="1:7" ht="25.5">
      <c r="A377" s="221" t="s">
        <v>198</v>
      </c>
      <c r="B377" s="335" t="s">
        <v>35</v>
      </c>
      <c r="C377" s="35" t="s">
        <v>33</v>
      </c>
      <c r="D377" s="28" t="s">
        <v>8</v>
      </c>
      <c r="E377" s="28" t="s">
        <v>464</v>
      </c>
      <c r="F377" s="66"/>
      <c r="G377" s="29">
        <f>G378</f>
        <v>300000</v>
      </c>
    </row>
    <row r="378" spans="1:7" ht="12.75">
      <c r="A378" s="220" t="s">
        <v>83</v>
      </c>
      <c r="B378" s="335" t="s">
        <v>35</v>
      </c>
      <c r="C378" s="34" t="s">
        <v>33</v>
      </c>
      <c r="D378" s="64" t="s">
        <v>8</v>
      </c>
      <c r="E378" s="8" t="s">
        <v>464</v>
      </c>
      <c r="F378" s="156" t="s">
        <v>85</v>
      </c>
      <c r="G378" s="18">
        <v>300000</v>
      </c>
    </row>
    <row r="379" spans="1:7" ht="12.75">
      <c r="A379" s="221" t="s">
        <v>200</v>
      </c>
      <c r="B379" s="335" t="s">
        <v>35</v>
      </c>
      <c r="C379" s="323" t="s">
        <v>33</v>
      </c>
      <c r="D379" s="97" t="s">
        <v>8</v>
      </c>
      <c r="E379" s="322" t="s">
        <v>478</v>
      </c>
      <c r="F379" s="174"/>
      <c r="G379" s="29">
        <f>G380</f>
        <v>5005707.54</v>
      </c>
    </row>
    <row r="380" spans="1:7" ht="25.5">
      <c r="A380" s="220" t="s">
        <v>201</v>
      </c>
      <c r="B380" s="335" t="s">
        <v>35</v>
      </c>
      <c r="C380" s="34" t="s">
        <v>33</v>
      </c>
      <c r="D380" s="64" t="s">
        <v>8</v>
      </c>
      <c r="E380" s="8" t="s">
        <v>478</v>
      </c>
      <c r="F380" s="156" t="s">
        <v>203</v>
      </c>
      <c r="G380" s="18">
        <v>5005707.54</v>
      </c>
    </row>
    <row r="381" spans="1:7" ht="12.75">
      <c r="A381" s="448" t="s">
        <v>60</v>
      </c>
      <c r="B381" s="467" t="s">
        <v>35</v>
      </c>
      <c r="C381" s="462" t="s">
        <v>6</v>
      </c>
      <c r="D381" s="104"/>
      <c r="E381" s="73"/>
      <c r="F381" s="177"/>
      <c r="G381" s="105">
        <f>G382</f>
        <v>600000</v>
      </c>
    </row>
    <row r="382" spans="1:7" ht="12.75">
      <c r="A382" s="447" t="s">
        <v>29</v>
      </c>
      <c r="B382" s="335" t="s">
        <v>35</v>
      </c>
      <c r="C382" s="40" t="s">
        <v>6</v>
      </c>
      <c r="D382" s="93" t="s">
        <v>9</v>
      </c>
      <c r="E382" s="7"/>
      <c r="F382" s="171"/>
      <c r="G382" s="19">
        <f>G383</f>
        <v>600000</v>
      </c>
    </row>
    <row r="383" spans="1:7" ht="12.75" customHeight="1">
      <c r="A383" s="449" t="s">
        <v>234</v>
      </c>
      <c r="B383" s="335" t="s">
        <v>35</v>
      </c>
      <c r="C383" s="463" t="s">
        <v>6</v>
      </c>
      <c r="D383" s="90" t="s">
        <v>9</v>
      </c>
      <c r="E383" s="14" t="s">
        <v>465</v>
      </c>
      <c r="F383" s="162"/>
      <c r="G383" s="17">
        <f>G384</f>
        <v>600000</v>
      </c>
    </row>
    <row r="384" spans="1:7" ht="25.5">
      <c r="A384" s="220" t="s">
        <v>128</v>
      </c>
      <c r="B384" s="335" t="s">
        <v>35</v>
      </c>
      <c r="C384" s="34" t="s">
        <v>6</v>
      </c>
      <c r="D384" s="64" t="s">
        <v>9</v>
      </c>
      <c r="E384" s="8" t="s">
        <v>465</v>
      </c>
      <c r="F384" s="156" t="s">
        <v>127</v>
      </c>
      <c r="G384" s="18">
        <v>600000</v>
      </c>
    </row>
    <row r="385" spans="1:7" ht="15.75">
      <c r="A385" s="450" t="s">
        <v>56</v>
      </c>
      <c r="B385" s="467" t="s">
        <v>35</v>
      </c>
      <c r="C385" s="107" t="s">
        <v>50</v>
      </c>
      <c r="D385" s="109"/>
      <c r="E385" s="108"/>
      <c r="F385" s="146"/>
      <c r="G385" s="115">
        <f>G386</f>
        <v>3302000</v>
      </c>
    </row>
    <row r="386" spans="1:7" ht="12.75">
      <c r="A386" s="451" t="s">
        <v>123</v>
      </c>
      <c r="B386" s="335" t="s">
        <v>35</v>
      </c>
      <c r="C386" s="324" t="s">
        <v>50</v>
      </c>
      <c r="D386" s="84" t="s">
        <v>2</v>
      </c>
      <c r="E386" s="15"/>
      <c r="F386" s="178"/>
      <c r="G386" s="393">
        <f>G387+G389</f>
        <v>3302000</v>
      </c>
    </row>
    <row r="387" spans="1:7" ht="12.75">
      <c r="A387" s="431" t="s">
        <v>123</v>
      </c>
      <c r="B387" s="335" t="s">
        <v>35</v>
      </c>
      <c r="C387" s="35" t="s">
        <v>50</v>
      </c>
      <c r="D387" s="66" t="s">
        <v>2</v>
      </c>
      <c r="E387" s="28" t="s">
        <v>466</v>
      </c>
      <c r="F387" s="149"/>
      <c r="G387" s="29">
        <f>G388</f>
        <v>2990000</v>
      </c>
    </row>
    <row r="388" spans="1:7" ht="12.75">
      <c r="A388" s="430" t="s">
        <v>204</v>
      </c>
      <c r="B388" s="335" t="s">
        <v>35</v>
      </c>
      <c r="C388" s="34" t="s">
        <v>50</v>
      </c>
      <c r="D388" s="64" t="s">
        <v>2</v>
      </c>
      <c r="E388" s="8" t="s">
        <v>466</v>
      </c>
      <c r="F388" s="156" t="s">
        <v>124</v>
      </c>
      <c r="G388" s="18">
        <v>2990000</v>
      </c>
    </row>
    <row r="389" spans="1:7" ht="25.5">
      <c r="A389" s="431" t="s">
        <v>545</v>
      </c>
      <c r="B389" s="335" t="s">
        <v>35</v>
      </c>
      <c r="C389" s="35" t="s">
        <v>50</v>
      </c>
      <c r="D389" s="66" t="s">
        <v>2</v>
      </c>
      <c r="E389" s="28" t="s">
        <v>546</v>
      </c>
      <c r="F389" s="149"/>
      <c r="G389" s="29">
        <f>G390</f>
        <v>312000</v>
      </c>
    </row>
    <row r="390" spans="1:7" ht="12.75">
      <c r="A390" s="430" t="s">
        <v>204</v>
      </c>
      <c r="B390" s="335" t="s">
        <v>35</v>
      </c>
      <c r="C390" s="34" t="s">
        <v>50</v>
      </c>
      <c r="D390" s="64" t="s">
        <v>2</v>
      </c>
      <c r="E390" s="8" t="s">
        <v>546</v>
      </c>
      <c r="F390" s="156" t="s">
        <v>124</v>
      </c>
      <c r="G390" s="18">
        <v>312000</v>
      </c>
    </row>
    <row r="391" spans="1:7" ht="25.5">
      <c r="A391" s="448" t="s">
        <v>62</v>
      </c>
      <c r="B391" s="467" t="s">
        <v>35</v>
      </c>
      <c r="C391" s="464" t="s">
        <v>38</v>
      </c>
      <c r="D391" s="91"/>
      <c r="E391" s="73"/>
      <c r="F391" s="147"/>
      <c r="G391" s="105">
        <f>G392</f>
        <v>7083000</v>
      </c>
    </row>
    <row r="392" spans="1:7" ht="25.5">
      <c r="A392" s="425" t="s">
        <v>63</v>
      </c>
      <c r="B392" s="335" t="s">
        <v>35</v>
      </c>
      <c r="C392" s="71" t="s">
        <v>38</v>
      </c>
      <c r="D392" s="154" t="s">
        <v>2</v>
      </c>
      <c r="E392" s="15"/>
      <c r="F392" s="179"/>
      <c r="G392" s="19">
        <f>G395+G393</f>
        <v>7083000</v>
      </c>
    </row>
    <row r="393" spans="1:7" ht="25.5">
      <c r="A393" s="68" t="s">
        <v>43</v>
      </c>
      <c r="B393" s="335" t="s">
        <v>35</v>
      </c>
      <c r="C393" s="465" t="s">
        <v>38</v>
      </c>
      <c r="D393" s="67" t="s">
        <v>2</v>
      </c>
      <c r="E393" s="69" t="s">
        <v>468</v>
      </c>
      <c r="F393" s="180"/>
      <c r="G393" s="29">
        <f>G394</f>
        <v>6583000</v>
      </c>
    </row>
    <row r="394" spans="1:7" ht="12.75">
      <c r="A394" s="452" t="s">
        <v>125</v>
      </c>
      <c r="B394" s="335" t="s">
        <v>35</v>
      </c>
      <c r="C394" s="466" t="s">
        <v>38</v>
      </c>
      <c r="D394" s="85" t="s">
        <v>2</v>
      </c>
      <c r="E394" s="310" t="s">
        <v>468</v>
      </c>
      <c r="F394" s="27" t="s">
        <v>126</v>
      </c>
      <c r="G394" s="273">
        <v>6583000</v>
      </c>
    </row>
    <row r="395" spans="1:7" ht="12.75">
      <c r="A395" s="70" t="s">
        <v>44</v>
      </c>
      <c r="B395" s="335" t="s">
        <v>35</v>
      </c>
      <c r="C395" s="465" t="s">
        <v>38</v>
      </c>
      <c r="D395" s="67" t="s">
        <v>2</v>
      </c>
      <c r="E395" s="69" t="s">
        <v>467</v>
      </c>
      <c r="F395" s="180"/>
      <c r="G395" s="29">
        <f>G396</f>
        <v>500000</v>
      </c>
    </row>
    <row r="396" spans="1:7" ht="13.5" thickBot="1">
      <c r="A396" s="453" t="s">
        <v>125</v>
      </c>
      <c r="B396" s="335" t="s">
        <v>35</v>
      </c>
      <c r="C396" s="6" t="s">
        <v>38</v>
      </c>
      <c r="D396" s="85" t="s">
        <v>2</v>
      </c>
      <c r="E396" s="309" t="s">
        <v>467</v>
      </c>
      <c r="F396" s="27" t="s">
        <v>126</v>
      </c>
      <c r="G396" s="273">
        <v>500000</v>
      </c>
    </row>
    <row r="397" spans="1:7" ht="16.5" thickBot="1">
      <c r="A397" s="454" t="s">
        <v>19</v>
      </c>
      <c r="B397" s="467" t="s">
        <v>35</v>
      </c>
      <c r="C397" s="216"/>
      <c r="D397" s="217"/>
      <c r="E397" s="312"/>
      <c r="F397" s="218"/>
      <c r="G397" s="115">
        <f>G14+G92+G96+G100+G115+G152+G300+G332+G336+G374+G381+G385+G391</f>
        <v>431401000</v>
      </c>
    </row>
    <row r="398" ht="12.75">
      <c r="B398" s="334"/>
    </row>
    <row r="399" ht="12.75">
      <c r="B399" s="334"/>
    </row>
    <row r="400" ht="12.75">
      <c r="B400" s="334"/>
    </row>
    <row r="401" ht="12.75">
      <c r="B401" s="334"/>
    </row>
    <row r="402" ht="12.75">
      <c r="B402" s="334"/>
    </row>
    <row r="403" ht="12.75">
      <c r="B403" s="334"/>
    </row>
    <row r="404" ht="12.75">
      <c r="B404" s="334"/>
    </row>
    <row r="405" ht="12.75">
      <c r="B405" s="334"/>
    </row>
    <row r="406" ht="12.75">
      <c r="B406" s="334"/>
    </row>
    <row r="407" ht="12.75">
      <c r="B407" s="334"/>
    </row>
    <row r="408" ht="12.75">
      <c r="B408" s="334"/>
    </row>
    <row r="409" ht="12.75">
      <c r="B409" s="334"/>
    </row>
    <row r="410" ht="12.75">
      <c r="B410" s="334"/>
    </row>
    <row r="411" ht="12.75">
      <c r="B411" s="313"/>
    </row>
    <row r="412" ht="12.75">
      <c r="B412" s="313"/>
    </row>
    <row r="413" ht="12.75">
      <c r="B413" s="313"/>
    </row>
    <row r="414" ht="12.75">
      <c r="B414" s="313"/>
    </row>
    <row r="415" ht="12.75">
      <c r="B415" s="313"/>
    </row>
    <row r="416" ht="12.75">
      <c r="B416" s="313"/>
    </row>
    <row r="417" ht="12.75">
      <c r="B417" s="313"/>
    </row>
    <row r="418" ht="12.75">
      <c r="B418" s="313"/>
    </row>
    <row r="419" ht="12.75">
      <c r="B419" s="313"/>
    </row>
    <row r="420" ht="12.75">
      <c r="B420" s="313"/>
    </row>
    <row r="421" ht="12.75">
      <c r="B421" s="313"/>
    </row>
    <row r="422" ht="12.75">
      <c r="B422" s="313"/>
    </row>
  </sheetData>
  <sheetProtection/>
  <mergeCells count="8">
    <mergeCell ref="A5:G5"/>
    <mergeCell ref="B7:B12"/>
    <mergeCell ref="C7:C12"/>
    <mergeCell ref="A7:A12"/>
    <mergeCell ref="E7:E12"/>
    <mergeCell ref="F7:F12"/>
    <mergeCell ref="G7:G12"/>
    <mergeCell ref="D7:D12"/>
  </mergeCells>
  <printOptions/>
  <pageMargins left="0.7874015748031497" right="0.2362204724409449" top="0.3937007874015748" bottom="0.2362204724409449" header="0.35433070866141736" footer="0.1968503937007874"/>
  <pageSetup fitToHeight="6" horizontalDpi="600" verticalDpi="600" orientation="portrait" paperSize="9" scale="65" r:id="rId1"/>
  <rowBreaks count="2" manualBreakCount="2">
    <brk id="50" max="6" man="1"/>
    <brk id="9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4"/>
  <sheetViews>
    <sheetView workbookViewId="0" topLeftCell="A124">
      <selection activeCell="F134" sqref="F134"/>
    </sheetView>
  </sheetViews>
  <sheetFormatPr defaultColWidth="9.00390625" defaultRowHeight="12.75"/>
  <cols>
    <col min="1" max="1" width="87.75390625" style="0" customWidth="1"/>
    <col min="2" max="2" width="6.875" style="0" customWidth="1"/>
    <col min="3" max="3" width="6.375" style="0" customWidth="1"/>
    <col min="4" max="4" width="12.25390625" style="0" customWidth="1"/>
    <col min="5" max="5" width="5.375" style="0" customWidth="1"/>
    <col min="6" max="6" width="19.875" style="0" customWidth="1"/>
    <col min="8" max="8" width="10.125" style="0" bestFit="1" customWidth="1"/>
  </cols>
  <sheetData>
    <row r="1" ht="12.75">
      <c r="E1" t="s">
        <v>393</v>
      </c>
    </row>
    <row r="2" ht="12.75">
      <c r="C2" t="s">
        <v>392</v>
      </c>
    </row>
    <row r="3" ht="12.75">
      <c r="D3" t="s">
        <v>52</v>
      </c>
    </row>
    <row r="5" spans="1:6" ht="43.5" customHeight="1">
      <c r="A5" s="491" t="s">
        <v>391</v>
      </c>
      <c r="B5" s="491"/>
      <c r="C5" s="491"/>
      <c r="D5" s="491"/>
      <c r="E5" s="491"/>
      <c r="F5" s="491"/>
    </row>
    <row r="6" spans="1:5" ht="12.75" customHeight="1" thickBot="1">
      <c r="A6" s="1"/>
      <c r="B6" s="2"/>
      <c r="C6" s="2"/>
      <c r="D6" s="4"/>
      <c r="E6" s="4"/>
    </row>
    <row r="7" spans="1:6" ht="12.75" customHeight="1">
      <c r="A7" s="475" t="s">
        <v>0</v>
      </c>
      <c r="B7" s="469" t="s">
        <v>1</v>
      </c>
      <c r="C7" s="487" t="s">
        <v>10</v>
      </c>
      <c r="D7" s="478" t="s">
        <v>20</v>
      </c>
      <c r="E7" s="481" t="s">
        <v>21</v>
      </c>
      <c r="F7" s="490" t="s">
        <v>394</v>
      </c>
    </row>
    <row r="8" spans="1:6" ht="12.75">
      <c r="A8" s="476"/>
      <c r="B8" s="470"/>
      <c r="C8" s="488"/>
      <c r="D8" s="492"/>
      <c r="E8" s="482"/>
      <c r="F8" s="490"/>
    </row>
    <row r="9" spans="1:6" ht="12.75">
      <c r="A9" s="476"/>
      <c r="B9" s="470"/>
      <c r="C9" s="488"/>
      <c r="D9" s="492"/>
      <c r="E9" s="482"/>
      <c r="F9" s="490"/>
    </row>
    <row r="10" spans="1:6" ht="12.75">
      <c r="A10" s="476"/>
      <c r="B10" s="470"/>
      <c r="C10" s="488"/>
      <c r="D10" s="492"/>
      <c r="E10" s="482"/>
      <c r="F10" s="490"/>
    </row>
    <row r="11" spans="1:6" ht="12.75">
      <c r="A11" s="476"/>
      <c r="B11" s="470"/>
      <c r="C11" s="488"/>
      <c r="D11" s="492"/>
      <c r="E11" s="482"/>
      <c r="F11" s="490"/>
    </row>
    <row r="12" spans="1:6" ht="13.5" thickBot="1">
      <c r="A12" s="477"/>
      <c r="B12" s="471"/>
      <c r="C12" s="489"/>
      <c r="D12" s="493"/>
      <c r="E12" s="483"/>
      <c r="F12" s="490"/>
    </row>
    <row r="13" spans="1:6" ht="15.75">
      <c r="A13" s="120" t="s">
        <v>16</v>
      </c>
      <c r="B13" s="119" t="s">
        <v>2</v>
      </c>
      <c r="C13" s="144"/>
      <c r="D13" s="119"/>
      <c r="E13" s="155"/>
      <c r="F13" s="20">
        <f>F14+F18+F61+F64+F67</f>
        <v>27027892.03</v>
      </c>
    </row>
    <row r="14" spans="1:6" ht="37.5" customHeight="1">
      <c r="A14" s="48" t="s">
        <v>39</v>
      </c>
      <c r="B14" s="33" t="s">
        <v>2</v>
      </c>
      <c r="C14" s="86" t="s">
        <v>11</v>
      </c>
      <c r="D14" s="7"/>
      <c r="E14" s="148"/>
      <c r="F14" s="19">
        <f>F15</f>
        <v>264600</v>
      </c>
    </row>
    <row r="15" spans="1:7" ht="15.75" customHeight="1">
      <c r="A15" s="202" t="s">
        <v>129</v>
      </c>
      <c r="B15" s="201" t="s">
        <v>2</v>
      </c>
      <c r="C15" s="198" t="s">
        <v>11</v>
      </c>
      <c r="D15" s="28" t="s">
        <v>367</v>
      </c>
      <c r="E15" s="199"/>
      <c r="F15" s="200">
        <f>F16+F17</f>
        <v>264600</v>
      </c>
      <c r="G15" s="300"/>
    </row>
    <row r="16" spans="1:7" ht="42.75" customHeight="1">
      <c r="A16" s="75" t="s">
        <v>261</v>
      </c>
      <c r="B16" s="34" t="s">
        <v>2</v>
      </c>
      <c r="C16" s="64" t="s">
        <v>11</v>
      </c>
      <c r="D16" s="8" t="s">
        <v>367</v>
      </c>
      <c r="E16" s="156" t="s">
        <v>260</v>
      </c>
      <c r="F16" s="18">
        <v>210600</v>
      </c>
      <c r="G16" s="300"/>
    </row>
    <row r="17" spans="1:7" ht="24" customHeight="1">
      <c r="A17" s="75" t="s">
        <v>83</v>
      </c>
      <c r="B17" s="34" t="s">
        <v>2</v>
      </c>
      <c r="C17" s="64" t="s">
        <v>11</v>
      </c>
      <c r="D17" s="8" t="s">
        <v>367</v>
      </c>
      <c r="E17" s="156" t="s">
        <v>85</v>
      </c>
      <c r="F17" s="18">
        <v>54000</v>
      </c>
      <c r="G17" s="300"/>
    </row>
    <row r="18" spans="1:6" ht="29.25" customHeight="1">
      <c r="A18" s="24" t="s">
        <v>30</v>
      </c>
      <c r="B18" s="33" t="s">
        <v>2</v>
      </c>
      <c r="C18" s="86" t="s">
        <v>12</v>
      </c>
      <c r="D18" s="7"/>
      <c r="E18" s="148"/>
      <c r="F18" s="19">
        <f>F19+F25+F28+F33+F37+F43+F45+F49+F51+F53+F57+F59</f>
        <v>17532100</v>
      </c>
    </row>
    <row r="19" spans="1:6" ht="28.5" customHeight="1">
      <c r="A19" s="196" t="s">
        <v>90</v>
      </c>
      <c r="B19" s="201" t="s">
        <v>2</v>
      </c>
      <c r="C19" s="198" t="s">
        <v>12</v>
      </c>
      <c r="D19" s="28" t="s">
        <v>409</v>
      </c>
      <c r="E19" s="199"/>
      <c r="F19" s="200">
        <f>SUM(F20:F24)</f>
        <v>15185100</v>
      </c>
    </row>
    <row r="20" spans="1:7" ht="25.5" customHeight="1">
      <c r="A20" s="75" t="s">
        <v>471</v>
      </c>
      <c r="B20" s="34" t="s">
        <v>2</v>
      </c>
      <c r="C20" s="64" t="s">
        <v>12</v>
      </c>
      <c r="D20" s="8" t="s">
        <v>409</v>
      </c>
      <c r="E20" s="156" t="s">
        <v>87</v>
      </c>
      <c r="F20" s="18">
        <v>9839100</v>
      </c>
      <c r="G20" s="300"/>
    </row>
    <row r="21" spans="1:7" ht="13.5" customHeight="1">
      <c r="A21" s="75" t="s">
        <v>91</v>
      </c>
      <c r="B21" s="34" t="s">
        <v>92</v>
      </c>
      <c r="C21" s="64" t="s">
        <v>12</v>
      </c>
      <c r="D21" s="8" t="s">
        <v>409</v>
      </c>
      <c r="E21" s="156" t="s">
        <v>93</v>
      </c>
      <c r="F21" s="18">
        <v>210000</v>
      </c>
      <c r="G21" s="300"/>
    </row>
    <row r="22" spans="1:7" ht="29.25" customHeight="1">
      <c r="A22" s="315" t="s">
        <v>469</v>
      </c>
      <c r="B22" s="34" t="s">
        <v>92</v>
      </c>
      <c r="C22" s="64" t="s">
        <v>12</v>
      </c>
      <c r="D22" s="8" t="s">
        <v>409</v>
      </c>
      <c r="E22" s="156" t="s">
        <v>470</v>
      </c>
      <c r="F22" s="18">
        <v>3890000</v>
      </c>
      <c r="G22" s="300"/>
    </row>
    <row r="23" spans="1:7" ht="20.25" customHeight="1">
      <c r="A23" s="75" t="s">
        <v>83</v>
      </c>
      <c r="B23" s="34" t="s">
        <v>2</v>
      </c>
      <c r="C23" s="64" t="s">
        <v>12</v>
      </c>
      <c r="D23" s="8" t="s">
        <v>409</v>
      </c>
      <c r="E23" s="156" t="s">
        <v>85</v>
      </c>
      <c r="F23" s="18">
        <v>1246000</v>
      </c>
      <c r="G23" s="300"/>
    </row>
    <row r="24" spans="1:7" ht="27" customHeight="1">
      <c r="A24" s="12" t="s">
        <v>118</v>
      </c>
      <c r="B24" s="34" t="s">
        <v>2</v>
      </c>
      <c r="C24" s="64" t="s">
        <v>12</v>
      </c>
      <c r="D24" s="8" t="s">
        <v>409</v>
      </c>
      <c r="E24" s="156" t="s">
        <v>119</v>
      </c>
      <c r="F24" s="18"/>
      <c r="G24" s="300"/>
    </row>
    <row r="25" spans="1:6" ht="27" customHeight="1">
      <c r="A25" s="195" t="s">
        <v>36</v>
      </c>
      <c r="B25" s="35" t="s">
        <v>2</v>
      </c>
      <c r="C25" s="66" t="s">
        <v>12</v>
      </c>
      <c r="D25" s="28" t="s">
        <v>410</v>
      </c>
      <c r="E25" s="149"/>
      <c r="F25" s="29">
        <f>F26+F27</f>
        <v>1300000</v>
      </c>
    </row>
    <row r="26" spans="1:7" ht="21.75" customHeight="1">
      <c r="A26" s="75" t="s">
        <v>472</v>
      </c>
      <c r="B26" s="59" t="s">
        <v>2</v>
      </c>
      <c r="C26" s="64" t="s">
        <v>12</v>
      </c>
      <c r="D26" s="8" t="s">
        <v>410</v>
      </c>
      <c r="E26" s="156" t="s">
        <v>87</v>
      </c>
      <c r="F26" s="18">
        <v>1000000</v>
      </c>
      <c r="G26" s="300"/>
    </row>
    <row r="27" spans="1:7" ht="29.25" customHeight="1">
      <c r="A27" s="315" t="s">
        <v>469</v>
      </c>
      <c r="B27" s="59" t="s">
        <v>2</v>
      </c>
      <c r="C27" s="64" t="s">
        <v>12</v>
      </c>
      <c r="D27" s="8" t="s">
        <v>410</v>
      </c>
      <c r="E27" s="156" t="s">
        <v>470</v>
      </c>
      <c r="F27" s="18">
        <v>300000</v>
      </c>
      <c r="G27" s="300"/>
    </row>
    <row r="28" spans="1:6" ht="30" customHeight="1">
      <c r="A28" s="74" t="s">
        <v>54</v>
      </c>
      <c r="B28" s="35" t="s">
        <v>2</v>
      </c>
      <c r="C28" s="66" t="s">
        <v>12</v>
      </c>
      <c r="D28" s="28" t="s">
        <v>411</v>
      </c>
      <c r="E28" s="149"/>
      <c r="F28" s="29">
        <f>SUM(F29:F32)</f>
        <v>333000</v>
      </c>
    </row>
    <row r="29" spans="1:6" ht="29.25" customHeight="1">
      <c r="A29" s="75" t="s">
        <v>472</v>
      </c>
      <c r="B29" s="34" t="s">
        <v>2</v>
      </c>
      <c r="C29" s="64" t="s">
        <v>12</v>
      </c>
      <c r="D29" s="8" t="s">
        <v>411</v>
      </c>
      <c r="E29" s="156" t="s">
        <v>87</v>
      </c>
      <c r="F29" s="18">
        <v>179019.94</v>
      </c>
    </row>
    <row r="30" spans="1:6" ht="18.75" customHeight="1">
      <c r="A30" s="75" t="s">
        <v>91</v>
      </c>
      <c r="B30" s="34" t="s">
        <v>2</v>
      </c>
      <c r="C30" s="64" t="s">
        <v>12</v>
      </c>
      <c r="D30" s="8" t="s">
        <v>411</v>
      </c>
      <c r="E30" s="156" t="s">
        <v>93</v>
      </c>
      <c r="F30" s="18">
        <v>15000</v>
      </c>
    </row>
    <row r="31" spans="1:6" ht="34.5" customHeight="1">
      <c r="A31" s="315" t="s">
        <v>469</v>
      </c>
      <c r="B31" s="34" t="s">
        <v>2</v>
      </c>
      <c r="C31" s="64" t="s">
        <v>12</v>
      </c>
      <c r="D31" s="8" t="s">
        <v>411</v>
      </c>
      <c r="E31" s="156" t="s">
        <v>470</v>
      </c>
      <c r="F31" s="18">
        <v>75980.06</v>
      </c>
    </row>
    <row r="32" spans="1:6" ht="22.5" customHeight="1">
      <c r="A32" s="75" t="s">
        <v>83</v>
      </c>
      <c r="B32" s="34" t="s">
        <v>2</v>
      </c>
      <c r="C32" s="64" t="s">
        <v>12</v>
      </c>
      <c r="D32" s="8" t="s">
        <v>411</v>
      </c>
      <c r="E32" s="156" t="s">
        <v>85</v>
      </c>
      <c r="F32" s="18">
        <v>63000</v>
      </c>
    </row>
    <row r="33" spans="1:6" ht="24.75" customHeight="1">
      <c r="A33" s="51" t="s">
        <v>41</v>
      </c>
      <c r="B33" s="35" t="s">
        <v>2</v>
      </c>
      <c r="C33" s="66" t="s">
        <v>12</v>
      </c>
      <c r="D33" s="28" t="s">
        <v>412</v>
      </c>
      <c r="E33" s="149"/>
      <c r="F33" s="29">
        <f>SUM(F34:F36)</f>
        <v>69000</v>
      </c>
    </row>
    <row r="34" spans="1:6" ht="29.25" customHeight="1">
      <c r="A34" s="75" t="s">
        <v>472</v>
      </c>
      <c r="B34" s="34" t="s">
        <v>2</v>
      </c>
      <c r="C34" s="64" t="s">
        <v>12</v>
      </c>
      <c r="D34" s="8" t="s">
        <v>412</v>
      </c>
      <c r="E34" s="156" t="s">
        <v>87</v>
      </c>
      <c r="F34" s="18">
        <v>52000</v>
      </c>
    </row>
    <row r="35" spans="1:6" ht="29.25" customHeight="1">
      <c r="A35" s="315" t="s">
        <v>469</v>
      </c>
      <c r="B35" s="34" t="s">
        <v>2</v>
      </c>
      <c r="C35" s="64" t="s">
        <v>12</v>
      </c>
      <c r="D35" s="8" t="s">
        <v>412</v>
      </c>
      <c r="E35" s="156" t="s">
        <v>470</v>
      </c>
      <c r="F35" s="18">
        <v>15000</v>
      </c>
    </row>
    <row r="36" spans="1:6" ht="21" customHeight="1">
      <c r="A36" s="75" t="s">
        <v>83</v>
      </c>
      <c r="B36" s="34" t="s">
        <v>2</v>
      </c>
      <c r="C36" s="64" t="s">
        <v>12</v>
      </c>
      <c r="D36" s="8" t="s">
        <v>412</v>
      </c>
      <c r="E36" s="156" t="s">
        <v>85</v>
      </c>
      <c r="F36" s="18">
        <v>2000</v>
      </c>
    </row>
    <row r="37" spans="1:6" ht="44.25" customHeight="1">
      <c r="A37" s="137" t="s">
        <v>78</v>
      </c>
      <c r="B37" s="138" t="s">
        <v>2</v>
      </c>
      <c r="C37" s="145" t="s">
        <v>12</v>
      </c>
      <c r="D37" s="133" t="s">
        <v>413</v>
      </c>
      <c r="E37" s="157"/>
      <c r="F37" s="29">
        <f>SUM(F38:F42)</f>
        <v>342000</v>
      </c>
    </row>
    <row r="38" spans="1:6" ht="27" customHeight="1">
      <c r="A38" s="75" t="s">
        <v>471</v>
      </c>
      <c r="B38" s="34" t="s">
        <v>2</v>
      </c>
      <c r="C38" s="64" t="s">
        <v>12</v>
      </c>
      <c r="D38" s="8" t="s">
        <v>413</v>
      </c>
      <c r="E38" s="156" t="s">
        <v>87</v>
      </c>
      <c r="F38" s="18">
        <v>214000</v>
      </c>
    </row>
    <row r="39" spans="1:6" ht="27" customHeight="1">
      <c r="A39" s="75" t="s">
        <v>91</v>
      </c>
      <c r="B39" s="34" t="s">
        <v>2</v>
      </c>
      <c r="C39" s="64" t="s">
        <v>12</v>
      </c>
      <c r="D39" s="8" t="s">
        <v>413</v>
      </c>
      <c r="E39" s="156" t="s">
        <v>93</v>
      </c>
      <c r="F39" s="18">
        <v>14000</v>
      </c>
    </row>
    <row r="40" spans="1:6" ht="27" customHeight="1">
      <c r="A40" s="315" t="s">
        <v>469</v>
      </c>
      <c r="B40" s="34" t="s">
        <v>2</v>
      </c>
      <c r="C40" s="64" t="s">
        <v>12</v>
      </c>
      <c r="D40" s="8" t="s">
        <v>413</v>
      </c>
      <c r="E40" s="156" t="s">
        <v>470</v>
      </c>
      <c r="F40" s="18">
        <v>62000</v>
      </c>
    </row>
    <row r="41" spans="1:6" ht="18" customHeight="1">
      <c r="A41" s="75" t="s">
        <v>83</v>
      </c>
      <c r="B41" s="34" t="s">
        <v>2</v>
      </c>
      <c r="C41" s="64" t="s">
        <v>12</v>
      </c>
      <c r="D41" s="8" t="s">
        <v>413</v>
      </c>
      <c r="E41" s="156" t="s">
        <v>85</v>
      </c>
      <c r="F41" s="18">
        <v>42000</v>
      </c>
    </row>
    <row r="42" spans="1:6" ht="18.75" customHeight="1">
      <c r="A42" s="75" t="s">
        <v>94</v>
      </c>
      <c r="B42" s="34" t="s">
        <v>2</v>
      </c>
      <c r="C42" s="64" t="s">
        <v>12</v>
      </c>
      <c r="D42" s="8" t="s">
        <v>413</v>
      </c>
      <c r="E42" s="156" t="s">
        <v>73</v>
      </c>
      <c r="F42" s="18">
        <v>10000</v>
      </c>
    </row>
    <row r="43" spans="1:6" ht="26.25" customHeight="1">
      <c r="A43" s="123" t="s">
        <v>88</v>
      </c>
      <c r="B43" s="326" t="s">
        <v>2</v>
      </c>
      <c r="C43" s="322" t="s">
        <v>12</v>
      </c>
      <c r="D43" s="28" t="s">
        <v>483</v>
      </c>
      <c r="E43" s="322"/>
      <c r="F43" s="391">
        <f>F44</f>
        <v>160000</v>
      </c>
    </row>
    <row r="44" spans="1:6" ht="18.75" customHeight="1">
      <c r="A44" s="75" t="s">
        <v>83</v>
      </c>
      <c r="B44" s="59" t="s">
        <v>2</v>
      </c>
      <c r="C44" s="8" t="s">
        <v>12</v>
      </c>
      <c r="D44" s="8" t="s">
        <v>483</v>
      </c>
      <c r="E44" s="8" t="s">
        <v>85</v>
      </c>
      <c r="F44" s="18">
        <f>110000+50000</f>
        <v>160000</v>
      </c>
    </row>
    <row r="45" spans="1:6" ht="30.75" customHeight="1">
      <c r="A45" s="123" t="s">
        <v>264</v>
      </c>
      <c r="B45" s="326" t="s">
        <v>2</v>
      </c>
      <c r="C45" s="322" t="s">
        <v>12</v>
      </c>
      <c r="D45" s="28" t="s">
        <v>484</v>
      </c>
      <c r="E45" s="322"/>
      <c r="F45" s="391">
        <f>SUM(F46:F48)</f>
        <v>50000</v>
      </c>
    </row>
    <row r="46" spans="1:6" ht="18.75" customHeight="1">
      <c r="A46" s="75" t="s">
        <v>472</v>
      </c>
      <c r="B46" s="59" t="s">
        <v>2</v>
      </c>
      <c r="C46" s="8" t="s">
        <v>12</v>
      </c>
      <c r="D46" s="8" t="s">
        <v>484</v>
      </c>
      <c r="E46" s="156" t="s">
        <v>87</v>
      </c>
      <c r="F46" s="18">
        <f>22000+15000</f>
        <v>37000</v>
      </c>
    </row>
    <row r="47" spans="1:6" ht="18.75" customHeight="1">
      <c r="A47" s="315" t="s">
        <v>469</v>
      </c>
      <c r="B47" s="59" t="s">
        <v>2</v>
      </c>
      <c r="C47" s="8" t="s">
        <v>12</v>
      </c>
      <c r="D47" s="8" t="s">
        <v>484</v>
      </c>
      <c r="E47" s="156" t="s">
        <v>470</v>
      </c>
      <c r="F47" s="18">
        <f>6000+5000</f>
        <v>11000</v>
      </c>
    </row>
    <row r="48" spans="1:6" ht="18.75" customHeight="1">
      <c r="A48" s="75" t="s">
        <v>83</v>
      </c>
      <c r="B48" s="59" t="s">
        <v>2</v>
      </c>
      <c r="C48" s="8" t="s">
        <v>12</v>
      </c>
      <c r="D48" s="8" t="s">
        <v>484</v>
      </c>
      <c r="E48" s="156" t="s">
        <v>85</v>
      </c>
      <c r="F48" s="18">
        <v>2000</v>
      </c>
    </row>
    <row r="49" spans="1:6" ht="32.25" customHeight="1">
      <c r="A49" s="123" t="s">
        <v>321</v>
      </c>
      <c r="B49" s="326" t="s">
        <v>2</v>
      </c>
      <c r="C49" s="322" t="s">
        <v>12</v>
      </c>
      <c r="D49" s="322" t="s">
        <v>485</v>
      </c>
      <c r="E49" s="327"/>
      <c r="F49" s="391">
        <f>F50</f>
        <v>5000</v>
      </c>
    </row>
    <row r="50" spans="1:6" ht="18.75" customHeight="1">
      <c r="A50" s="75" t="s">
        <v>83</v>
      </c>
      <c r="B50" s="59" t="s">
        <v>2</v>
      </c>
      <c r="C50" s="8" t="s">
        <v>12</v>
      </c>
      <c r="D50" s="8" t="s">
        <v>485</v>
      </c>
      <c r="E50" s="156" t="s">
        <v>85</v>
      </c>
      <c r="F50" s="18">
        <v>5000</v>
      </c>
    </row>
    <row r="51" spans="1:6" ht="27.75" customHeight="1">
      <c r="A51" s="121" t="s">
        <v>479</v>
      </c>
      <c r="B51" s="326" t="s">
        <v>2</v>
      </c>
      <c r="C51" s="322" t="s">
        <v>12</v>
      </c>
      <c r="D51" s="28" t="s">
        <v>486</v>
      </c>
      <c r="E51" s="327"/>
      <c r="F51" s="391">
        <f>F52</f>
        <v>22000</v>
      </c>
    </row>
    <row r="52" spans="1:6" ht="18.75" customHeight="1">
      <c r="A52" s="75" t="s">
        <v>83</v>
      </c>
      <c r="B52" s="59" t="s">
        <v>2</v>
      </c>
      <c r="C52" s="8" t="s">
        <v>12</v>
      </c>
      <c r="D52" s="8" t="s">
        <v>487</v>
      </c>
      <c r="E52" s="156" t="s">
        <v>85</v>
      </c>
      <c r="F52" s="18">
        <v>22000</v>
      </c>
    </row>
    <row r="53" spans="1:6" ht="33" customHeight="1">
      <c r="A53" s="121" t="s">
        <v>480</v>
      </c>
      <c r="B53" s="326" t="s">
        <v>2</v>
      </c>
      <c r="C53" s="322" t="s">
        <v>12</v>
      </c>
      <c r="D53" s="28" t="s">
        <v>488</v>
      </c>
      <c r="E53" s="327"/>
      <c r="F53" s="391">
        <f>SUM(F54:F56)</f>
        <v>22000</v>
      </c>
    </row>
    <row r="54" spans="1:6" ht="18.75" customHeight="1">
      <c r="A54" s="75" t="s">
        <v>471</v>
      </c>
      <c r="B54" s="59" t="s">
        <v>2</v>
      </c>
      <c r="C54" s="8" t="s">
        <v>12</v>
      </c>
      <c r="D54" s="8" t="s">
        <v>488</v>
      </c>
      <c r="E54" s="156" t="s">
        <v>87</v>
      </c>
      <c r="F54" s="18">
        <v>16000</v>
      </c>
    </row>
    <row r="55" spans="1:6" ht="24.75" customHeight="1">
      <c r="A55" s="315" t="s">
        <v>469</v>
      </c>
      <c r="B55" s="59" t="s">
        <v>2</v>
      </c>
      <c r="C55" s="8" t="s">
        <v>12</v>
      </c>
      <c r="D55" s="8" t="s">
        <v>488</v>
      </c>
      <c r="E55" s="156" t="s">
        <v>470</v>
      </c>
      <c r="F55" s="18">
        <v>4000</v>
      </c>
    </row>
    <row r="56" spans="1:6" ht="18.75" customHeight="1">
      <c r="A56" s="75" t="s">
        <v>83</v>
      </c>
      <c r="B56" s="59" t="s">
        <v>2</v>
      </c>
      <c r="C56" s="8" t="s">
        <v>12</v>
      </c>
      <c r="D56" s="8" t="s">
        <v>488</v>
      </c>
      <c r="E56" s="156" t="s">
        <v>85</v>
      </c>
      <c r="F56" s="18">
        <v>2000</v>
      </c>
    </row>
    <row r="57" spans="1:6" ht="27" customHeight="1">
      <c r="A57" s="121" t="s">
        <v>481</v>
      </c>
      <c r="B57" s="326" t="s">
        <v>2</v>
      </c>
      <c r="C57" s="322" t="s">
        <v>12</v>
      </c>
      <c r="D57" s="28" t="s">
        <v>489</v>
      </c>
      <c r="E57" s="327"/>
      <c r="F57" s="391">
        <f>F58</f>
        <v>22000</v>
      </c>
    </row>
    <row r="58" spans="1:6" ht="18.75" customHeight="1">
      <c r="A58" s="75" t="s">
        <v>83</v>
      </c>
      <c r="B58" s="59" t="s">
        <v>2</v>
      </c>
      <c r="C58" s="8" t="s">
        <v>12</v>
      </c>
      <c r="D58" s="8" t="s">
        <v>489</v>
      </c>
      <c r="E58" s="156" t="s">
        <v>85</v>
      </c>
      <c r="F58" s="18">
        <v>22000</v>
      </c>
    </row>
    <row r="59" spans="1:6" ht="28.5" customHeight="1">
      <c r="A59" s="121" t="s">
        <v>482</v>
      </c>
      <c r="B59" s="326" t="s">
        <v>2</v>
      </c>
      <c r="C59" s="322" t="s">
        <v>12</v>
      </c>
      <c r="D59" s="28" t="s">
        <v>490</v>
      </c>
      <c r="E59" s="327"/>
      <c r="F59" s="391">
        <f>F60</f>
        <v>22000</v>
      </c>
    </row>
    <row r="60" spans="1:6" ht="18.75" customHeight="1">
      <c r="A60" s="75" t="s">
        <v>83</v>
      </c>
      <c r="B60" s="59" t="s">
        <v>2</v>
      </c>
      <c r="C60" s="8" t="s">
        <v>12</v>
      </c>
      <c r="D60" s="8" t="s">
        <v>490</v>
      </c>
      <c r="E60" s="156" t="s">
        <v>85</v>
      </c>
      <c r="F60" s="18">
        <v>22000</v>
      </c>
    </row>
    <row r="61" spans="1:6" ht="18" customHeight="1">
      <c r="A61" s="87" t="s">
        <v>387</v>
      </c>
      <c r="B61" s="33" t="s">
        <v>2</v>
      </c>
      <c r="C61" s="86" t="s">
        <v>8</v>
      </c>
      <c r="D61" s="7"/>
      <c r="E61" s="148"/>
      <c r="F61" s="19">
        <f>F62</f>
        <v>10500</v>
      </c>
    </row>
    <row r="62" spans="1:6" ht="53.25" customHeight="1">
      <c r="A62" s="270" t="s">
        <v>388</v>
      </c>
      <c r="B62" s="35" t="s">
        <v>2</v>
      </c>
      <c r="C62" s="66" t="s">
        <v>8</v>
      </c>
      <c r="D62" s="322" t="s">
        <v>473</v>
      </c>
      <c r="E62" s="149"/>
      <c r="F62" s="29">
        <f>F63</f>
        <v>10500</v>
      </c>
    </row>
    <row r="63" spans="1:6" ht="27" customHeight="1">
      <c r="A63" s="75" t="s">
        <v>83</v>
      </c>
      <c r="B63" s="77" t="s">
        <v>2</v>
      </c>
      <c r="C63" s="89" t="s">
        <v>8</v>
      </c>
      <c r="D63" s="8" t="s">
        <v>473</v>
      </c>
      <c r="E63" s="159" t="s">
        <v>85</v>
      </c>
      <c r="F63" s="18">
        <v>10500</v>
      </c>
    </row>
    <row r="64" spans="1:6" ht="17.25" customHeight="1">
      <c r="A64" s="87" t="s">
        <v>45</v>
      </c>
      <c r="B64" s="33" t="s">
        <v>2</v>
      </c>
      <c r="C64" s="86" t="s">
        <v>33</v>
      </c>
      <c r="D64" s="7"/>
      <c r="E64" s="148"/>
      <c r="F64" s="19">
        <f>F65</f>
        <v>74648</v>
      </c>
    </row>
    <row r="65" spans="1:6" ht="17.25" customHeight="1">
      <c r="A65" s="256" t="s">
        <v>46</v>
      </c>
      <c r="B65" s="35" t="s">
        <v>2</v>
      </c>
      <c r="C65" s="66" t="s">
        <v>33</v>
      </c>
      <c r="D65" s="28" t="s">
        <v>414</v>
      </c>
      <c r="E65" s="149"/>
      <c r="F65" s="29">
        <f>F66</f>
        <v>74648</v>
      </c>
    </row>
    <row r="66" spans="1:7" ht="16.5" customHeight="1">
      <c r="A66" s="88" t="s">
        <v>99</v>
      </c>
      <c r="B66" s="77" t="s">
        <v>2</v>
      </c>
      <c r="C66" s="89" t="s">
        <v>33</v>
      </c>
      <c r="D66" s="8" t="s">
        <v>398</v>
      </c>
      <c r="E66" s="159" t="s">
        <v>76</v>
      </c>
      <c r="F66" s="18">
        <v>74648</v>
      </c>
      <c r="G66" s="300"/>
    </row>
    <row r="67" spans="1:6" ht="15.75" customHeight="1">
      <c r="A67" s="24" t="s">
        <v>17</v>
      </c>
      <c r="B67" s="33" t="s">
        <v>2</v>
      </c>
      <c r="C67" s="86" t="s">
        <v>50</v>
      </c>
      <c r="D67" s="7" t="s">
        <v>276</v>
      </c>
      <c r="E67" s="148"/>
      <c r="F67" s="19">
        <f>F70+F72+F80+F89+F68</f>
        <v>9146044.03</v>
      </c>
    </row>
    <row r="68" spans="1:6" ht="19.5" customHeight="1">
      <c r="A68" s="306" t="s">
        <v>335</v>
      </c>
      <c r="B68" s="35" t="s">
        <v>2</v>
      </c>
      <c r="C68" s="66" t="s">
        <v>50</v>
      </c>
      <c r="D68" s="28" t="s">
        <v>500</v>
      </c>
      <c r="E68" s="149"/>
      <c r="F68" s="29">
        <v>200000</v>
      </c>
    </row>
    <row r="69" spans="1:6" ht="27.75" customHeight="1">
      <c r="A69" s="258" t="s">
        <v>277</v>
      </c>
      <c r="B69" s="34" t="s">
        <v>2</v>
      </c>
      <c r="C69" s="64" t="s">
        <v>50</v>
      </c>
      <c r="D69" s="8" t="s">
        <v>500</v>
      </c>
      <c r="E69" s="156" t="s">
        <v>133</v>
      </c>
      <c r="F69" s="18">
        <v>200000</v>
      </c>
    </row>
    <row r="70" spans="1:6" ht="28.5" customHeight="1">
      <c r="A70" s="306" t="s">
        <v>389</v>
      </c>
      <c r="B70" s="197" t="s">
        <v>2</v>
      </c>
      <c r="C70" s="198" t="s">
        <v>50</v>
      </c>
      <c r="D70" s="322" t="s">
        <v>474</v>
      </c>
      <c r="E70" s="199"/>
      <c r="F70" s="200">
        <f>F71</f>
        <v>541000</v>
      </c>
    </row>
    <row r="71" spans="1:6" ht="21" customHeight="1">
      <c r="A71" s="75" t="s">
        <v>83</v>
      </c>
      <c r="B71" s="59" t="s">
        <v>92</v>
      </c>
      <c r="C71" s="64" t="s">
        <v>50</v>
      </c>
      <c r="D71" s="8" t="s">
        <v>474</v>
      </c>
      <c r="E71" s="156" t="s">
        <v>85</v>
      </c>
      <c r="F71" s="18">
        <v>541000</v>
      </c>
    </row>
    <row r="72" spans="1:7" ht="16.5" customHeight="1">
      <c r="A72" s="196" t="s">
        <v>130</v>
      </c>
      <c r="B72" s="201" t="s">
        <v>2</v>
      </c>
      <c r="C72" s="198" t="s">
        <v>50</v>
      </c>
      <c r="D72" s="189" t="s">
        <v>399</v>
      </c>
      <c r="E72" s="199"/>
      <c r="F72" s="200">
        <f>SUM(F73:F79)</f>
        <v>580144.03</v>
      </c>
      <c r="G72" s="300"/>
    </row>
    <row r="73" spans="1:7" ht="37.5" customHeight="1">
      <c r="A73" s="75" t="s">
        <v>263</v>
      </c>
      <c r="B73" s="34" t="s">
        <v>92</v>
      </c>
      <c r="C73" s="64" t="s">
        <v>50</v>
      </c>
      <c r="D73" s="8" t="s">
        <v>399</v>
      </c>
      <c r="E73" s="156" t="s">
        <v>260</v>
      </c>
      <c r="F73" s="18">
        <v>0</v>
      </c>
      <c r="G73" s="300"/>
    </row>
    <row r="74" spans="1:7" ht="18" customHeight="1">
      <c r="A74" s="75" t="s">
        <v>83</v>
      </c>
      <c r="B74" s="34" t="s">
        <v>2</v>
      </c>
      <c r="C74" s="64" t="s">
        <v>50</v>
      </c>
      <c r="D74" s="8" t="s">
        <v>399</v>
      </c>
      <c r="E74" s="156" t="s">
        <v>85</v>
      </c>
      <c r="F74" s="18">
        <f>314000+876.51+267.52</f>
        <v>315144.03</v>
      </c>
      <c r="G74" s="300"/>
    </row>
    <row r="75" spans="1:7" ht="17.25" customHeight="1">
      <c r="A75" s="75" t="s">
        <v>499</v>
      </c>
      <c r="B75" s="34" t="s">
        <v>2</v>
      </c>
      <c r="C75" s="64" t="s">
        <v>50</v>
      </c>
      <c r="D75" s="8" t="s">
        <v>399</v>
      </c>
      <c r="E75" s="156" t="s">
        <v>498</v>
      </c>
      <c r="F75" s="18">
        <v>16000</v>
      </c>
      <c r="G75" s="300"/>
    </row>
    <row r="76" spans="1:6" ht="48.75" customHeight="1">
      <c r="A76" s="308" t="s">
        <v>105</v>
      </c>
      <c r="B76" s="34" t="s">
        <v>2</v>
      </c>
      <c r="C76" s="64" t="s">
        <v>50</v>
      </c>
      <c r="D76" s="8" t="s">
        <v>399</v>
      </c>
      <c r="E76" s="156" t="s">
        <v>101</v>
      </c>
      <c r="F76" s="18">
        <v>149288.94</v>
      </c>
    </row>
    <row r="77" spans="1:7" ht="24.75" customHeight="1">
      <c r="A77" s="75" t="s">
        <v>100</v>
      </c>
      <c r="B77" s="34" t="s">
        <v>2</v>
      </c>
      <c r="C77" s="64" t="s">
        <v>50</v>
      </c>
      <c r="D77" s="8" t="s">
        <v>399</v>
      </c>
      <c r="E77" s="156" t="s">
        <v>103</v>
      </c>
      <c r="F77" s="18">
        <v>51711.06</v>
      </c>
      <c r="G77" s="300"/>
    </row>
    <row r="78" spans="1:7" ht="23.25" customHeight="1">
      <c r="A78" s="75" t="s">
        <v>102</v>
      </c>
      <c r="B78" s="34" t="s">
        <v>2</v>
      </c>
      <c r="C78" s="64" t="s">
        <v>50</v>
      </c>
      <c r="D78" s="8" t="s">
        <v>399</v>
      </c>
      <c r="E78" s="156" t="s">
        <v>104</v>
      </c>
      <c r="F78" s="18">
        <v>47000</v>
      </c>
      <c r="G78" s="300"/>
    </row>
    <row r="79" spans="1:7" ht="32.25" customHeight="1">
      <c r="A79" s="271" t="s">
        <v>502</v>
      </c>
      <c r="B79" s="34" t="s">
        <v>2</v>
      </c>
      <c r="C79" s="64" t="s">
        <v>50</v>
      </c>
      <c r="D79" s="8" t="s">
        <v>399</v>
      </c>
      <c r="E79" s="156" t="s">
        <v>501</v>
      </c>
      <c r="F79" s="18">
        <v>1000</v>
      </c>
      <c r="G79" s="300"/>
    </row>
    <row r="80" spans="1:7" ht="22.5" customHeight="1">
      <c r="A80" s="123" t="s">
        <v>75</v>
      </c>
      <c r="B80" s="124" t="s">
        <v>2</v>
      </c>
      <c r="C80" s="126" t="s">
        <v>50</v>
      </c>
      <c r="D80" s="125" t="s">
        <v>415</v>
      </c>
      <c r="E80" s="160"/>
      <c r="F80" s="127">
        <f>SUM(F81:F88)</f>
        <v>7819900</v>
      </c>
      <c r="G80" s="300"/>
    </row>
    <row r="81" spans="1:6" ht="21" customHeight="1">
      <c r="A81" s="315" t="s">
        <v>439</v>
      </c>
      <c r="B81" s="203" t="s">
        <v>2</v>
      </c>
      <c r="C81" s="129" t="s">
        <v>50</v>
      </c>
      <c r="D81" s="129" t="s">
        <v>415</v>
      </c>
      <c r="E81" s="161" t="s">
        <v>107</v>
      </c>
      <c r="F81" s="131">
        <v>2561840</v>
      </c>
    </row>
    <row r="82" spans="1:7" ht="16.5" customHeight="1">
      <c r="A82" s="315" t="s">
        <v>109</v>
      </c>
      <c r="B82" s="203" t="s">
        <v>2</v>
      </c>
      <c r="C82" s="129" t="s">
        <v>50</v>
      </c>
      <c r="D82" s="129" t="s">
        <v>415</v>
      </c>
      <c r="E82" s="161" t="s">
        <v>108</v>
      </c>
      <c r="F82" s="131">
        <v>20000</v>
      </c>
      <c r="G82" s="300"/>
    </row>
    <row r="83" spans="1:7" ht="28.5" customHeight="1">
      <c r="A83" s="315" t="s">
        <v>432</v>
      </c>
      <c r="B83" s="203" t="s">
        <v>2</v>
      </c>
      <c r="C83" s="129" t="s">
        <v>50</v>
      </c>
      <c r="D83" s="129" t="s">
        <v>415</v>
      </c>
      <c r="E83" s="161" t="s">
        <v>416</v>
      </c>
      <c r="F83" s="131">
        <v>750160</v>
      </c>
      <c r="G83" s="300"/>
    </row>
    <row r="84" spans="1:6" ht="30" customHeight="1">
      <c r="A84" s="276" t="s">
        <v>110</v>
      </c>
      <c r="B84" s="203" t="s">
        <v>2</v>
      </c>
      <c r="C84" s="129" t="s">
        <v>50</v>
      </c>
      <c r="D84" s="129" t="s">
        <v>415</v>
      </c>
      <c r="E84" s="161" t="s">
        <v>85</v>
      </c>
      <c r="F84" s="358">
        <f>2801000+1323900</f>
        <v>4124900</v>
      </c>
    </row>
    <row r="85" spans="1:6" ht="61.5" customHeight="1">
      <c r="A85" s="307" t="s">
        <v>105</v>
      </c>
      <c r="B85" s="203" t="s">
        <v>2</v>
      </c>
      <c r="C85" s="129" t="s">
        <v>50</v>
      </c>
      <c r="D85" s="129" t="s">
        <v>415</v>
      </c>
      <c r="E85" s="161" t="s">
        <v>101</v>
      </c>
      <c r="F85" s="131">
        <v>90000</v>
      </c>
    </row>
    <row r="86" spans="1:6" ht="18" customHeight="1">
      <c r="A86" s="75" t="s">
        <v>100</v>
      </c>
      <c r="B86" s="34" t="s">
        <v>2</v>
      </c>
      <c r="C86" s="64" t="s">
        <v>50</v>
      </c>
      <c r="D86" s="129" t="s">
        <v>415</v>
      </c>
      <c r="E86" s="156" t="s">
        <v>103</v>
      </c>
      <c r="F86" s="18">
        <v>106000</v>
      </c>
    </row>
    <row r="87" spans="1:6" ht="16.5" customHeight="1">
      <c r="A87" s="75" t="s">
        <v>102</v>
      </c>
      <c r="B87" s="34" t="s">
        <v>2</v>
      </c>
      <c r="C87" s="64" t="s">
        <v>50</v>
      </c>
      <c r="D87" s="129" t="s">
        <v>415</v>
      </c>
      <c r="E87" s="156" t="s">
        <v>104</v>
      </c>
      <c r="F87" s="18">
        <v>135000</v>
      </c>
    </row>
    <row r="88" spans="1:6" ht="21.75" customHeight="1">
      <c r="A88" s="271" t="s">
        <v>502</v>
      </c>
      <c r="B88" s="34" t="s">
        <v>2</v>
      </c>
      <c r="C88" s="64" t="s">
        <v>50</v>
      </c>
      <c r="D88" s="129" t="s">
        <v>415</v>
      </c>
      <c r="E88" s="156" t="s">
        <v>501</v>
      </c>
      <c r="F88" s="18">
        <v>32000</v>
      </c>
    </row>
    <row r="89" spans="1:6" ht="18.75" customHeight="1">
      <c r="A89" s="31" t="s">
        <v>237</v>
      </c>
      <c r="B89" s="61" t="s">
        <v>2</v>
      </c>
      <c r="C89" s="66" t="s">
        <v>50</v>
      </c>
      <c r="D89" s="28" t="s">
        <v>417</v>
      </c>
      <c r="E89" s="170"/>
      <c r="F89" s="29">
        <f>SUM(F90:F90)</f>
        <v>5000</v>
      </c>
    </row>
    <row r="90" spans="1:6" ht="33.75" customHeight="1">
      <c r="A90" s="75" t="s">
        <v>263</v>
      </c>
      <c r="B90" s="42" t="s">
        <v>2</v>
      </c>
      <c r="C90" s="96" t="s">
        <v>50</v>
      </c>
      <c r="D90" s="8" t="s">
        <v>417</v>
      </c>
      <c r="E90" s="170" t="s">
        <v>260</v>
      </c>
      <c r="F90" s="18">
        <v>5000</v>
      </c>
    </row>
    <row r="91" spans="1:6" ht="18" customHeight="1">
      <c r="A91" s="78" t="s">
        <v>64</v>
      </c>
      <c r="B91" s="79" t="s">
        <v>9</v>
      </c>
      <c r="C91" s="146"/>
      <c r="D91" s="108"/>
      <c r="E91" s="146"/>
      <c r="F91" s="115">
        <f aca="true" t="shared" si="0" ref="F91:F97">F92</f>
        <v>643000</v>
      </c>
    </row>
    <row r="92" spans="1:6" ht="19.5" customHeight="1">
      <c r="A92" s="116" t="s">
        <v>65</v>
      </c>
      <c r="B92" s="117" t="s">
        <v>9</v>
      </c>
      <c r="C92" s="86" t="s">
        <v>11</v>
      </c>
      <c r="D92" s="7"/>
      <c r="E92" s="163"/>
      <c r="F92" s="19">
        <f t="shared" si="0"/>
        <v>643000</v>
      </c>
    </row>
    <row r="93" spans="1:6" ht="12.75">
      <c r="A93" s="74" t="s">
        <v>51</v>
      </c>
      <c r="B93" s="35" t="s">
        <v>9</v>
      </c>
      <c r="C93" s="66" t="s">
        <v>11</v>
      </c>
      <c r="D93" s="28" t="s">
        <v>422</v>
      </c>
      <c r="E93" s="164"/>
      <c r="F93" s="29">
        <f t="shared" si="0"/>
        <v>643000</v>
      </c>
    </row>
    <row r="94" spans="1:6" ht="12.75">
      <c r="A94" s="75" t="s">
        <v>94</v>
      </c>
      <c r="B94" s="34" t="s">
        <v>9</v>
      </c>
      <c r="C94" s="64" t="s">
        <v>11</v>
      </c>
      <c r="D94" s="8" t="s">
        <v>422</v>
      </c>
      <c r="E94" s="165" t="s">
        <v>73</v>
      </c>
      <c r="F94" s="18">
        <v>643000</v>
      </c>
    </row>
    <row r="95" spans="1:6" ht="15.75">
      <c r="A95" s="78" t="s">
        <v>333</v>
      </c>
      <c r="B95" s="79" t="s">
        <v>11</v>
      </c>
      <c r="C95" s="146"/>
      <c r="D95" s="108"/>
      <c r="E95" s="146"/>
      <c r="F95" s="115">
        <f t="shared" si="0"/>
        <v>252000</v>
      </c>
    </row>
    <row r="96" spans="1:6" ht="12.75">
      <c r="A96" s="116" t="s">
        <v>334</v>
      </c>
      <c r="B96" s="117" t="s">
        <v>11</v>
      </c>
      <c r="C96" s="86" t="s">
        <v>38</v>
      </c>
      <c r="D96" s="7"/>
      <c r="E96" s="163"/>
      <c r="F96" s="19">
        <f t="shared" si="0"/>
        <v>252000</v>
      </c>
    </row>
    <row r="97" spans="1:6" ht="12.75">
      <c r="A97" s="74" t="s">
        <v>507</v>
      </c>
      <c r="B97" s="35" t="s">
        <v>11</v>
      </c>
      <c r="C97" s="66" t="s">
        <v>38</v>
      </c>
      <c r="D97" s="28" t="s">
        <v>500</v>
      </c>
      <c r="E97" s="164"/>
      <c r="F97" s="29">
        <f t="shared" si="0"/>
        <v>252000</v>
      </c>
    </row>
    <row r="98" spans="1:6" ht="25.5">
      <c r="A98" s="258" t="s">
        <v>277</v>
      </c>
      <c r="B98" s="34" t="s">
        <v>11</v>
      </c>
      <c r="C98" s="64" t="s">
        <v>38</v>
      </c>
      <c r="D98" s="8" t="s">
        <v>500</v>
      </c>
      <c r="E98" s="165" t="s">
        <v>133</v>
      </c>
      <c r="F98" s="18">
        <v>252000</v>
      </c>
    </row>
    <row r="99" spans="1:6" ht="15.75">
      <c r="A99" s="78" t="s">
        <v>31</v>
      </c>
      <c r="B99" s="79" t="s">
        <v>12</v>
      </c>
      <c r="C99" s="147"/>
      <c r="D99" s="73"/>
      <c r="E99" s="147"/>
      <c r="F99" s="115">
        <f>F100+F103+F111</f>
        <v>278079.2</v>
      </c>
    </row>
    <row r="100" spans="1:6" ht="12" customHeight="1">
      <c r="A100" s="81" t="s">
        <v>131</v>
      </c>
      <c r="B100" s="36" t="s">
        <v>12</v>
      </c>
      <c r="C100" s="148" t="s">
        <v>8</v>
      </c>
      <c r="D100" s="7"/>
      <c r="E100" s="148"/>
      <c r="F100" s="19">
        <f>F101</f>
        <v>212000</v>
      </c>
    </row>
    <row r="101" spans="1:6" ht="16.5" customHeight="1">
      <c r="A101" s="122" t="s">
        <v>132</v>
      </c>
      <c r="B101" s="30" t="s">
        <v>12</v>
      </c>
      <c r="C101" s="149" t="s">
        <v>8</v>
      </c>
      <c r="D101" s="28" t="s">
        <v>418</v>
      </c>
      <c r="E101" s="149"/>
      <c r="F101" s="29">
        <f>F102</f>
        <v>212000</v>
      </c>
    </row>
    <row r="102" spans="1:6" ht="18.75" customHeight="1">
      <c r="A102" s="49" t="s">
        <v>110</v>
      </c>
      <c r="B102" s="16" t="s">
        <v>12</v>
      </c>
      <c r="C102" s="64" t="s">
        <v>8</v>
      </c>
      <c r="D102" s="8" t="s">
        <v>418</v>
      </c>
      <c r="E102" s="166" t="s">
        <v>85</v>
      </c>
      <c r="F102" s="18">
        <v>212000</v>
      </c>
    </row>
    <row r="103" spans="1:6" ht="16.5" customHeight="1">
      <c r="A103" s="81" t="s">
        <v>337</v>
      </c>
      <c r="B103" s="36" t="s">
        <v>12</v>
      </c>
      <c r="C103" s="148" t="s">
        <v>5</v>
      </c>
      <c r="D103" s="7"/>
      <c r="E103" s="148"/>
      <c r="F103" s="19">
        <f>F104+F109</f>
        <v>13079.2</v>
      </c>
    </row>
    <row r="104" spans="1:6" ht="16.5" customHeight="1">
      <c r="A104" s="292" t="s">
        <v>354</v>
      </c>
      <c r="B104" s="293" t="s">
        <v>12</v>
      </c>
      <c r="C104" s="288" t="s">
        <v>5</v>
      </c>
      <c r="D104" s="289" t="s">
        <v>400</v>
      </c>
      <c r="E104" s="290"/>
      <c r="F104" s="291">
        <f>F105+F107</f>
        <v>13079.2</v>
      </c>
    </row>
    <row r="105" spans="1:6" ht="16.5" customHeight="1">
      <c r="A105" s="31" t="s">
        <v>350</v>
      </c>
      <c r="B105" s="46" t="s">
        <v>12</v>
      </c>
      <c r="C105" s="28" t="s">
        <v>5</v>
      </c>
      <c r="D105" s="28" t="s">
        <v>419</v>
      </c>
      <c r="E105" s="8"/>
      <c r="F105" s="29">
        <f>F106</f>
        <v>8000</v>
      </c>
    </row>
    <row r="106" spans="1:6" ht="27.75" customHeight="1">
      <c r="A106" s="49" t="s">
        <v>110</v>
      </c>
      <c r="B106" s="34" t="s">
        <v>12</v>
      </c>
      <c r="C106" s="8" t="s">
        <v>5</v>
      </c>
      <c r="D106" s="8" t="s">
        <v>419</v>
      </c>
      <c r="E106" s="64" t="s">
        <v>85</v>
      </c>
      <c r="F106" s="18">
        <v>8000</v>
      </c>
    </row>
    <row r="107" spans="1:6" ht="18.75" customHeight="1">
      <c r="A107" s="31" t="s">
        <v>351</v>
      </c>
      <c r="B107" s="46" t="s">
        <v>12</v>
      </c>
      <c r="C107" s="28" t="s">
        <v>5</v>
      </c>
      <c r="D107" s="28" t="s">
        <v>420</v>
      </c>
      <c r="E107" s="64"/>
      <c r="F107" s="29">
        <f>F108</f>
        <v>5079.2</v>
      </c>
    </row>
    <row r="108" spans="1:6" ht="28.5" customHeight="1">
      <c r="A108" s="49" t="s">
        <v>110</v>
      </c>
      <c r="B108" s="34" t="s">
        <v>12</v>
      </c>
      <c r="C108" s="8" t="s">
        <v>5</v>
      </c>
      <c r="D108" s="8" t="s">
        <v>420</v>
      </c>
      <c r="E108" s="64" t="s">
        <v>85</v>
      </c>
      <c r="F108" s="18">
        <v>5079.2</v>
      </c>
    </row>
    <row r="109" spans="1:6" ht="16.5" customHeight="1">
      <c r="A109" s="306" t="s">
        <v>335</v>
      </c>
      <c r="B109" s="35" t="s">
        <v>12</v>
      </c>
      <c r="C109" s="149" t="s">
        <v>5</v>
      </c>
      <c r="D109" s="28" t="s">
        <v>500</v>
      </c>
      <c r="E109" s="149"/>
      <c r="F109" s="29">
        <f>F110</f>
        <v>0</v>
      </c>
    </row>
    <row r="110" spans="1:6" ht="20.25" customHeight="1">
      <c r="A110" s="258" t="s">
        <v>277</v>
      </c>
      <c r="B110" s="34" t="s">
        <v>12</v>
      </c>
      <c r="C110" s="156" t="s">
        <v>5</v>
      </c>
      <c r="D110" s="8" t="s">
        <v>500</v>
      </c>
      <c r="E110" s="156" t="s">
        <v>133</v>
      </c>
      <c r="F110" s="18"/>
    </row>
    <row r="111" spans="1:6" ht="15.75" customHeight="1">
      <c r="A111" s="81" t="s">
        <v>47</v>
      </c>
      <c r="B111" s="36" t="s">
        <v>12</v>
      </c>
      <c r="C111" s="148" t="s">
        <v>6</v>
      </c>
      <c r="D111" s="7"/>
      <c r="E111" s="148"/>
      <c r="F111" s="19">
        <f>F112</f>
        <v>53000</v>
      </c>
    </row>
    <row r="112" spans="1:6" ht="18.75" customHeight="1">
      <c r="A112" s="122" t="s">
        <v>270</v>
      </c>
      <c r="B112" s="30" t="s">
        <v>12</v>
      </c>
      <c r="C112" s="149" t="s">
        <v>6</v>
      </c>
      <c r="D112" s="28" t="s">
        <v>421</v>
      </c>
      <c r="E112" s="149"/>
      <c r="F112" s="29">
        <f>F113</f>
        <v>53000</v>
      </c>
    </row>
    <row r="113" spans="1:7" ht="22.5" customHeight="1">
      <c r="A113" s="49" t="s">
        <v>110</v>
      </c>
      <c r="B113" s="16" t="s">
        <v>12</v>
      </c>
      <c r="C113" s="64" t="s">
        <v>6</v>
      </c>
      <c r="D113" s="8" t="s">
        <v>421</v>
      </c>
      <c r="E113" s="166" t="s">
        <v>85</v>
      </c>
      <c r="F113" s="18">
        <v>53000</v>
      </c>
      <c r="G113" s="300"/>
    </row>
    <row r="114" spans="1:6" ht="18" customHeight="1">
      <c r="A114" s="214" t="s">
        <v>27</v>
      </c>
      <c r="B114" s="79" t="s">
        <v>8</v>
      </c>
      <c r="C114" s="109"/>
      <c r="D114" s="108"/>
      <c r="E114" s="146"/>
      <c r="F114" s="115">
        <f>F115+F127+F138+F148</f>
        <v>19822639.21</v>
      </c>
    </row>
    <row r="115" spans="1:6" ht="29.25" customHeight="1">
      <c r="A115" s="55" t="s">
        <v>278</v>
      </c>
      <c r="B115" s="178" t="s">
        <v>8</v>
      </c>
      <c r="C115" s="15" t="s">
        <v>2</v>
      </c>
      <c r="D115" s="186"/>
      <c r="E115" s="187"/>
      <c r="F115" s="194">
        <f>F116+F118+F120+F123+F125</f>
        <v>13345871.21</v>
      </c>
    </row>
    <row r="116" spans="1:6" ht="27" customHeight="1">
      <c r="A116" s="270" t="s">
        <v>535</v>
      </c>
      <c r="B116" s="180" t="s">
        <v>8</v>
      </c>
      <c r="C116" s="30" t="s">
        <v>2</v>
      </c>
      <c r="D116" s="30" t="s">
        <v>536</v>
      </c>
      <c r="E116" s="187"/>
      <c r="F116" s="192">
        <f>F117</f>
        <v>70000</v>
      </c>
    </row>
    <row r="117" spans="1:6" ht="24.75" customHeight="1">
      <c r="A117" s="75" t="s">
        <v>281</v>
      </c>
      <c r="B117" s="260" t="s">
        <v>8</v>
      </c>
      <c r="C117" s="16" t="s">
        <v>2</v>
      </c>
      <c r="D117" s="16" t="s">
        <v>536</v>
      </c>
      <c r="E117" s="156" t="s">
        <v>283</v>
      </c>
      <c r="F117" s="18">
        <v>70000</v>
      </c>
    </row>
    <row r="118" spans="1:6" ht="36" customHeight="1">
      <c r="A118" s="270" t="s">
        <v>396</v>
      </c>
      <c r="B118" s="180" t="s">
        <v>8</v>
      </c>
      <c r="C118" s="30" t="s">
        <v>2</v>
      </c>
      <c r="D118" s="30" t="s">
        <v>423</v>
      </c>
      <c r="E118" s="187"/>
      <c r="F118" s="192">
        <f>F119</f>
        <v>251897</v>
      </c>
    </row>
    <row r="119" spans="1:6" ht="41.25" customHeight="1">
      <c r="A119" s="49" t="s">
        <v>110</v>
      </c>
      <c r="B119" s="260" t="s">
        <v>8</v>
      </c>
      <c r="C119" s="16" t="s">
        <v>2</v>
      </c>
      <c r="D119" s="16" t="s">
        <v>423</v>
      </c>
      <c r="E119" s="156" t="s">
        <v>85</v>
      </c>
      <c r="F119" s="18">
        <f>251889+8</f>
        <v>251897</v>
      </c>
    </row>
    <row r="120" spans="1:6" ht="21" customHeight="1">
      <c r="A120" s="270" t="s">
        <v>395</v>
      </c>
      <c r="B120" s="180" t="s">
        <v>8</v>
      </c>
      <c r="C120" s="30" t="s">
        <v>2</v>
      </c>
      <c r="D120" s="30" t="s">
        <v>424</v>
      </c>
      <c r="E120" s="187"/>
      <c r="F120" s="192">
        <f>F121+F122</f>
        <v>688963</v>
      </c>
    </row>
    <row r="121" spans="1:6" ht="23.25" customHeight="1">
      <c r="A121" s="75" t="s">
        <v>110</v>
      </c>
      <c r="B121" s="260" t="s">
        <v>8</v>
      </c>
      <c r="C121" s="16" t="s">
        <v>2</v>
      </c>
      <c r="D121" s="16" t="s">
        <v>424</v>
      </c>
      <c r="E121" s="156" t="s">
        <v>85</v>
      </c>
      <c r="F121" s="18">
        <v>594945.18</v>
      </c>
    </row>
    <row r="122" spans="1:6" ht="18" customHeight="1">
      <c r="A122" s="75" t="s">
        <v>281</v>
      </c>
      <c r="B122" s="260" t="s">
        <v>8</v>
      </c>
      <c r="C122" s="16" t="s">
        <v>2</v>
      </c>
      <c r="D122" s="16" t="s">
        <v>424</v>
      </c>
      <c r="E122" s="156" t="s">
        <v>283</v>
      </c>
      <c r="F122" s="18">
        <v>94017.82</v>
      </c>
    </row>
    <row r="123" spans="1:6" ht="20.25" customHeight="1">
      <c r="A123" s="123" t="s">
        <v>504</v>
      </c>
      <c r="B123" s="180" t="s">
        <v>8</v>
      </c>
      <c r="C123" s="30" t="s">
        <v>2</v>
      </c>
      <c r="D123" s="30" t="s">
        <v>503</v>
      </c>
      <c r="E123" s="156"/>
      <c r="F123" s="29">
        <f>F124</f>
        <v>6987322.43</v>
      </c>
    </row>
    <row r="124" spans="1:6" ht="15.75" customHeight="1">
      <c r="A124" s="75" t="s">
        <v>284</v>
      </c>
      <c r="B124" s="260" t="s">
        <v>8</v>
      </c>
      <c r="C124" s="16" t="s">
        <v>2</v>
      </c>
      <c r="D124" s="16" t="s">
        <v>503</v>
      </c>
      <c r="E124" s="156" t="s">
        <v>287</v>
      </c>
      <c r="F124" s="18">
        <v>6987322.43</v>
      </c>
    </row>
    <row r="125" spans="1:6" ht="15.75" customHeight="1">
      <c r="A125" s="123" t="s">
        <v>505</v>
      </c>
      <c r="B125" s="180" t="s">
        <v>8</v>
      </c>
      <c r="C125" s="30" t="s">
        <v>2</v>
      </c>
      <c r="D125" s="30" t="s">
        <v>506</v>
      </c>
      <c r="E125" s="156"/>
      <c r="F125" s="29">
        <f>F126</f>
        <v>5347688.78</v>
      </c>
    </row>
    <row r="126" spans="1:6" ht="19.5" customHeight="1">
      <c r="A126" s="75" t="s">
        <v>284</v>
      </c>
      <c r="B126" s="260" t="s">
        <v>8</v>
      </c>
      <c r="C126" s="16" t="s">
        <v>2</v>
      </c>
      <c r="D126" s="16" t="s">
        <v>506</v>
      </c>
      <c r="E126" s="156" t="s">
        <v>287</v>
      </c>
      <c r="F126" s="18">
        <v>5347688.78</v>
      </c>
    </row>
    <row r="127" spans="1:6" ht="15.75" customHeight="1">
      <c r="A127" s="139" t="s">
        <v>89</v>
      </c>
      <c r="B127" s="140" t="s">
        <v>8</v>
      </c>
      <c r="C127" s="193" t="s">
        <v>9</v>
      </c>
      <c r="D127" s="30"/>
      <c r="E127" s="187"/>
      <c r="F127" s="194">
        <f>F128+F130+F132+F136+F134</f>
        <v>4477852</v>
      </c>
    </row>
    <row r="128" spans="1:6" ht="18" customHeight="1">
      <c r="A128" s="121" t="s">
        <v>46</v>
      </c>
      <c r="B128" s="188" t="s">
        <v>8</v>
      </c>
      <c r="C128" s="189" t="s">
        <v>9</v>
      </c>
      <c r="D128" s="28" t="s">
        <v>414</v>
      </c>
      <c r="E128" s="191"/>
      <c r="F128" s="192">
        <f>F129</f>
        <v>5352</v>
      </c>
    </row>
    <row r="129" spans="1:6" ht="17.25" customHeight="1">
      <c r="A129" s="75" t="s">
        <v>83</v>
      </c>
      <c r="B129" s="34" t="s">
        <v>8</v>
      </c>
      <c r="C129" s="64" t="s">
        <v>9</v>
      </c>
      <c r="D129" s="8" t="s">
        <v>414</v>
      </c>
      <c r="E129" s="156" t="s">
        <v>85</v>
      </c>
      <c r="F129" s="18">
        <v>5352</v>
      </c>
    </row>
    <row r="130" spans="1:6" ht="25.5" customHeight="1">
      <c r="A130" s="123" t="s">
        <v>522</v>
      </c>
      <c r="B130" s="188" t="s">
        <v>8</v>
      </c>
      <c r="C130" s="189" t="s">
        <v>9</v>
      </c>
      <c r="D130" s="28" t="s">
        <v>523</v>
      </c>
      <c r="E130" s="8"/>
      <c r="F130" s="29">
        <f>F131</f>
        <v>3455500</v>
      </c>
    </row>
    <row r="131" spans="1:6" ht="25.5" customHeight="1">
      <c r="A131" s="75" t="s">
        <v>284</v>
      </c>
      <c r="B131" s="398" t="s">
        <v>8</v>
      </c>
      <c r="C131" s="8" t="s">
        <v>9</v>
      </c>
      <c r="D131" s="8" t="s">
        <v>523</v>
      </c>
      <c r="E131" s="8" t="s">
        <v>287</v>
      </c>
      <c r="F131" s="18">
        <v>3455500</v>
      </c>
    </row>
    <row r="132" spans="1:6" ht="34.5" customHeight="1">
      <c r="A132" s="123" t="s">
        <v>524</v>
      </c>
      <c r="B132" s="58" t="s">
        <v>8</v>
      </c>
      <c r="C132" s="28" t="s">
        <v>9</v>
      </c>
      <c r="D132" s="28" t="s">
        <v>525</v>
      </c>
      <c r="E132" s="158"/>
      <c r="F132" s="29">
        <f>F133</f>
        <v>800000</v>
      </c>
    </row>
    <row r="133" spans="1:6" ht="18" customHeight="1">
      <c r="A133" s="75" t="s">
        <v>83</v>
      </c>
      <c r="B133" s="59" t="s">
        <v>8</v>
      </c>
      <c r="C133" s="8" t="s">
        <v>9</v>
      </c>
      <c r="D133" s="8" t="s">
        <v>525</v>
      </c>
      <c r="E133" s="159" t="s">
        <v>85</v>
      </c>
      <c r="F133" s="18">
        <v>800000</v>
      </c>
    </row>
    <row r="134" spans="1:6" ht="28.5" customHeight="1">
      <c r="A134" s="123" t="s">
        <v>549</v>
      </c>
      <c r="B134" s="58" t="s">
        <v>8</v>
      </c>
      <c r="C134" s="28" t="s">
        <v>9</v>
      </c>
      <c r="D134" s="28" t="s">
        <v>557</v>
      </c>
      <c r="E134" s="158"/>
      <c r="F134" s="29">
        <f>F135</f>
        <v>89000</v>
      </c>
    </row>
    <row r="135" spans="1:6" ht="12.75">
      <c r="A135" s="75" t="s">
        <v>83</v>
      </c>
      <c r="B135" s="59" t="s">
        <v>8</v>
      </c>
      <c r="C135" s="8" t="s">
        <v>9</v>
      </c>
      <c r="D135" s="8" t="s">
        <v>557</v>
      </c>
      <c r="E135" s="159" t="s">
        <v>85</v>
      </c>
      <c r="F135" s="18">
        <v>89000</v>
      </c>
    </row>
    <row r="136" spans="1:6" ht="15.75" customHeight="1">
      <c r="A136" s="121" t="s">
        <v>341</v>
      </c>
      <c r="B136" s="394" t="s">
        <v>8</v>
      </c>
      <c r="C136" s="395" t="s">
        <v>9</v>
      </c>
      <c r="D136" s="396" t="s">
        <v>425</v>
      </c>
      <c r="E136" s="397"/>
      <c r="F136" s="282">
        <f>F137</f>
        <v>128000</v>
      </c>
    </row>
    <row r="137" spans="1:6" ht="18" customHeight="1">
      <c r="A137" s="75" t="s">
        <v>83</v>
      </c>
      <c r="B137" s="34" t="s">
        <v>8</v>
      </c>
      <c r="C137" s="64" t="s">
        <v>9</v>
      </c>
      <c r="D137" s="8" t="s">
        <v>425</v>
      </c>
      <c r="E137" s="156" t="s">
        <v>85</v>
      </c>
      <c r="F137" s="18">
        <v>128000</v>
      </c>
    </row>
    <row r="138" spans="1:7" ht="16.5" customHeight="1">
      <c r="A138" s="26" t="s">
        <v>290</v>
      </c>
      <c r="B138" s="261" t="s">
        <v>8</v>
      </c>
      <c r="C138" s="262" t="s">
        <v>11</v>
      </c>
      <c r="D138" s="28"/>
      <c r="E138" s="262"/>
      <c r="F138" s="19">
        <f>F139+F144+F146</f>
        <v>1959916</v>
      </c>
      <c r="G138" s="300"/>
    </row>
    <row r="139" spans="1:6" ht="17.25" customHeight="1">
      <c r="A139" s="263" t="s">
        <v>290</v>
      </c>
      <c r="B139" s="264" t="s">
        <v>8</v>
      </c>
      <c r="C139" s="265" t="s">
        <v>11</v>
      </c>
      <c r="D139" s="11" t="s">
        <v>426</v>
      </c>
      <c r="E139" s="265"/>
      <c r="F139" s="17">
        <f>F140+F142</f>
        <v>18000</v>
      </c>
    </row>
    <row r="140" spans="1:7" ht="12.75">
      <c r="A140" s="259" t="s">
        <v>292</v>
      </c>
      <c r="B140" s="266" t="s">
        <v>8</v>
      </c>
      <c r="C140" s="267" t="s">
        <v>11</v>
      </c>
      <c r="D140" s="28" t="s">
        <v>426</v>
      </c>
      <c r="E140" s="267"/>
      <c r="F140" s="29">
        <f>F141</f>
        <v>3000</v>
      </c>
      <c r="G140" s="300"/>
    </row>
    <row r="141" spans="1:8" ht="12.75">
      <c r="A141" s="75" t="s">
        <v>83</v>
      </c>
      <c r="B141" s="268" t="s">
        <v>8</v>
      </c>
      <c r="C141" s="269" t="s">
        <v>11</v>
      </c>
      <c r="D141" s="8" t="s">
        <v>426</v>
      </c>
      <c r="E141" s="269" t="s">
        <v>85</v>
      </c>
      <c r="F141" s="18">
        <v>3000</v>
      </c>
      <c r="H141" s="300"/>
    </row>
    <row r="142" spans="1:8" ht="12.75">
      <c r="A142" s="259" t="s">
        <v>293</v>
      </c>
      <c r="B142" s="266" t="s">
        <v>8</v>
      </c>
      <c r="C142" s="267" t="s">
        <v>11</v>
      </c>
      <c r="D142" s="28" t="s">
        <v>427</v>
      </c>
      <c r="E142" s="267"/>
      <c r="F142" s="29">
        <f>F143</f>
        <v>15000</v>
      </c>
      <c r="H142" s="300"/>
    </row>
    <row r="143" spans="1:8" ht="12.75">
      <c r="A143" s="75" t="s">
        <v>83</v>
      </c>
      <c r="B143" s="268" t="s">
        <v>8</v>
      </c>
      <c r="C143" s="269" t="s">
        <v>11</v>
      </c>
      <c r="D143" s="8" t="s">
        <v>427</v>
      </c>
      <c r="E143" s="269" t="s">
        <v>85</v>
      </c>
      <c r="F143" s="18">
        <v>15000</v>
      </c>
      <c r="G143" s="300"/>
      <c r="H143" s="300"/>
    </row>
    <row r="144" spans="1:7" ht="12.75">
      <c r="A144" s="341" t="s">
        <v>507</v>
      </c>
      <c r="B144" s="266" t="s">
        <v>8</v>
      </c>
      <c r="C144" s="95" t="s">
        <v>11</v>
      </c>
      <c r="D144" s="28" t="s">
        <v>500</v>
      </c>
      <c r="E144" s="169"/>
      <c r="F144" s="29">
        <f>F145</f>
        <v>1141916</v>
      </c>
      <c r="G144" s="300"/>
    </row>
    <row r="145" spans="1:6" ht="25.5">
      <c r="A145" s="98" t="s">
        <v>277</v>
      </c>
      <c r="B145" s="205" t="s">
        <v>8</v>
      </c>
      <c r="C145" s="269" t="s">
        <v>11</v>
      </c>
      <c r="D145" s="8" t="s">
        <v>500</v>
      </c>
      <c r="E145" s="269" t="s">
        <v>133</v>
      </c>
      <c r="F145" s="18">
        <v>1141916</v>
      </c>
    </row>
    <row r="146" spans="1:7" ht="25.5">
      <c r="A146" s="102" t="s">
        <v>527</v>
      </c>
      <c r="B146" s="61" t="s">
        <v>8</v>
      </c>
      <c r="C146" s="267" t="s">
        <v>11</v>
      </c>
      <c r="D146" s="28" t="s">
        <v>526</v>
      </c>
      <c r="E146" s="267"/>
      <c r="F146" s="29">
        <f>F147</f>
        <v>800000</v>
      </c>
      <c r="G146" s="300"/>
    </row>
    <row r="147" spans="1:6" ht="25.5">
      <c r="A147" s="98" t="s">
        <v>277</v>
      </c>
      <c r="B147" s="205" t="s">
        <v>8</v>
      </c>
      <c r="C147" s="269" t="s">
        <v>11</v>
      </c>
      <c r="D147" s="8" t="s">
        <v>526</v>
      </c>
      <c r="E147" s="269" t="s">
        <v>133</v>
      </c>
      <c r="F147" s="18">
        <v>800000</v>
      </c>
    </row>
    <row r="148" spans="1:6" ht="28.5" customHeight="1">
      <c r="A148" s="26" t="s">
        <v>28</v>
      </c>
      <c r="B148" s="40" t="s">
        <v>8</v>
      </c>
      <c r="C148" s="86" t="s">
        <v>8</v>
      </c>
      <c r="D148" s="7"/>
      <c r="E148" s="148"/>
      <c r="F148" s="21">
        <f>F149</f>
        <v>39000</v>
      </c>
    </row>
    <row r="149" spans="1:6" ht="12.75">
      <c r="A149" s="31" t="s">
        <v>213</v>
      </c>
      <c r="B149" s="35" t="s">
        <v>8</v>
      </c>
      <c r="C149" s="66" t="s">
        <v>8</v>
      </c>
      <c r="D149" s="28" t="s">
        <v>428</v>
      </c>
      <c r="E149" s="149"/>
      <c r="F149" s="29">
        <f>F150</f>
        <v>39000</v>
      </c>
    </row>
    <row r="150" spans="1:8" ht="12.75">
      <c r="A150" s="12" t="s">
        <v>154</v>
      </c>
      <c r="B150" s="38" t="s">
        <v>8</v>
      </c>
      <c r="C150" s="64" t="s">
        <v>8</v>
      </c>
      <c r="D150" s="8" t="s">
        <v>428</v>
      </c>
      <c r="E150" s="156" t="s">
        <v>153</v>
      </c>
      <c r="F150" s="18">
        <v>39000</v>
      </c>
      <c r="H150" s="284"/>
    </row>
    <row r="151" spans="1:8" ht="15.75">
      <c r="A151" s="214" t="s">
        <v>22</v>
      </c>
      <c r="B151" s="79" t="s">
        <v>3</v>
      </c>
      <c r="C151" s="109"/>
      <c r="D151" s="108"/>
      <c r="E151" s="146"/>
      <c r="F151" s="115">
        <f>F152+F188+F260+F274</f>
        <v>288001605.44</v>
      </c>
      <c r="H151" s="284"/>
    </row>
    <row r="152" spans="1:6" ht="18.75" customHeight="1">
      <c r="A152" s="26" t="s">
        <v>23</v>
      </c>
      <c r="B152" s="39" t="s">
        <v>3</v>
      </c>
      <c r="C152" s="99" t="s">
        <v>2</v>
      </c>
      <c r="D152" s="9"/>
      <c r="E152" s="168"/>
      <c r="F152" s="21">
        <f>F154+F156+F158+F168+F179+F182+F186</f>
        <v>73087342.29</v>
      </c>
    </row>
    <row r="153" spans="1:6" ht="12.75">
      <c r="A153" s="195" t="s">
        <v>157</v>
      </c>
      <c r="B153" s="227" t="s">
        <v>3</v>
      </c>
      <c r="C153" s="198" t="s">
        <v>2</v>
      </c>
      <c r="D153" s="228" t="s">
        <v>401</v>
      </c>
      <c r="E153" s="229"/>
      <c r="F153" s="200">
        <f>F152</f>
        <v>73087342.29</v>
      </c>
    </row>
    <row r="154" spans="1:6" ht="12.75">
      <c r="A154" s="25" t="s">
        <v>160</v>
      </c>
      <c r="B154" s="37" t="s">
        <v>3</v>
      </c>
      <c r="C154" s="65" t="s">
        <v>2</v>
      </c>
      <c r="D154" s="11" t="s">
        <v>429</v>
      </c>
      <c r="E154" s="151"/>
      <c r="F154" s="17">
        <f>F155</f>
        <v>13545000</v>
      </c>
    </row>
    <row r="155" spans="1:6" ht="16.5" customHeight="1">
      <c r="A155" s="75" t="s">
        <v>110</v>
      </c>
      <c r="B155" s="38" t="s">
        <v>3</v>
      </c>
      <c r="C155" s="64" t="s">
        <v>2</v>
      </c>
      <c r="D155" s="8" t="s">
        <v>429</v>
      </c>
      <c r="E155" s="156" t="s">
        <v>85</v>
      </c>
      <c r="F155" s="18">
        <v>13545000</v>
      </c>
    </row>
    <row r="156" spans="1:6" ht="12.75">
      <c r="A156" s="25" t="s">
        <v>322</v>
      </c>
      <c r="B156" s="37" t="s">
        <v>3</v>
      </c>
      <c r="C156" s="65" t="s">
        <v>2</v>
      </c>
      <c r="D156" s="11" t="s">
        <v>430</v>
      </c>
      <c r="E156" s="151"/>
      <c r="F156" s="17">
        <f>F157</f>
        <v>1026000</v>
      </c>
    </row>
    <row r="157" spans="1:6" ht="20.25" customHeight="1">
      <c r="A157" s="75" t="s">
        <v>110</v>
      </c>
      <c r="B157" s="38" t="s">
        <v>3</v>
      </c>
      <c r="C157" s="64" t="s">
        <v>2</v>
      </c>
      <c r="D157" s="8" t="s">
        <v>430</v>
      </c>
      <c r="E157" s="156" t="s">
        <v>85</v>
      </c>
      <c r="F157" s="18">
        <f>1200000-174000</f>
        <v>1026000</v>
      </c>
    </row>
    <row r="158" spans="1:6" ht="21.75" customHeight="1">
      <c r="A158" s="25" t="s">
        <v>159</v>
      </c>
      <c r="B158" s="37" t="s">
        <v>3</v>
      </c>
      <c r="C158" s="65" t="s">
        <v>2</v>
      </c>
      <c r="D158" s="11" t="s">
        <v>431</v>
      </c>
      <c r="E158" s="151"/>
      <c r="F158" s="17">
        <f>SUM(F159:F167)</f>
        <v>15538781.75</v>
      </c>
    </row>
    <row r="159" spans="1:6" ht="12.75">
      <c r="A159" s="75" t="s">
        <v>439</v>
      </c>
      <c r="B159" s="42" t="s">
        <v>3</v>
      </c>
      <c r="C159" s="96" t="s">
        <v>2</v>
      </c>
      <c r="D159" s="8" t="s">
        <v>431</v>
      </c>
      <c r="E159" s="161" t="s">
        <v>107</v>
      </c>
      <c r="F159" s="18">
        <v>3731362.52</v>
      </c>
    </row>
    <row r="160" spans="1:6" ht="12.75">
      <c r="A160" s="75" t="s">
        <v>109</v>
      </c>
      <c r="B160" s="42" t="s">
        <v>3</v>
      </c>
      <c r="C160" s="96" t="s">
        <v>2</v>
      </c>
      <c r="D160" s="8" t="s">
        <v>431</v>
      </c>
      <c r="E160" s="161" t="s">
        <v>108</v>
      </c>
      <c r="F160" s="18">
        <v>539800</v>
      </c>
    </row>
    <row r="161" spans="1:6" ht="25.5">
      <c r="A161" s="315" t="s">
        <v>432</v>
      </c>
      <c r="B161" s="42" t="s">
        <v>3</v>
      </c>
      <c r="C161" s="96" t="s">
        <v>2</v>
      </c>
      <c r="D161" s="8" t="s">
        <v>431</v>
      </c>
      <c r="E161" s="161" t="s">
        <v>416</v>
      </c>
      <c r="F161" s="18">
        <v>2377140</v>
      </c>
    </row>
    <row r="162" spans="1:6" ht="22.5" customHeight="1">
      <c r="A162" s="75" t="s">
        <v>110</v>
      </c>
      <c r="B162" s="42" t="s">
        <v>3</v>
      </c>
      <c r="C162" s="96" t="s">
        <v>2</v>
      </c>
      <c r="D162" s="8" t="s">
        <v>431</v>
      </c>
      <c r="E162" s="161" t="s">
        <v>85</v>
      </c>
      <c r="F162" s="18">
        <f>7301858.9</f>
        <v>7301858.9</v>
      </c>
    </row>
    <row r="163" spans="1:6" ht="29.25" customHeight="1">
      <c r="A163" s="185" t="s">
        <v>111</v>
      </c>
      <c r="B163" s="205" t="s">
        <v>3</v>
      </c>
      <c r="C163" s="96" t="s">
        <v>2</v>
      </c>
      <c r="D163" s="8" t="s">
        <v>431</v>
      </c>
      <c r="E163" s="161" t="s">
        <v>112</v>
      </c>
      <c r="F163" s="18">
        <v>370000</v>
      </c>
    </row>
    <row r="164" spans="1:6" ht="49.5" customHeight="1">
      <c r="A164" s="308" t="s">
        <v>105</v>
      </c>
      <c r="B164" s="42" t="s">
        <v>3</v>
      </c>
      <c r="C164" s="96" t="s">
        <v>2</v>
      </c>
      <c r="D164" s="8" t="s">
        <v>431</v>
      </c>
      <c r="E164" s="161" t="s">
        <v>101</v>
      </c>
      <c r="F164" s="18">
        <v>318400</v>
      </c>
    </row>
    <row r="165" spans="1:6" ht="12.75">
      <c r="A165" s="75" t="s">
        <v>100</v>
      </c>
      <c r="B165" s="42" t="s">
        <v>3</v>
      </c>
      <c r="C165" s="96" t="s">
        <v>2</v>
      </c>
      <c r="D165" s="8" t="s">
        <v>431</v>
      </c>
      <c r="E165" s="156" t="s">
        <v>103</v>
      </c>
      <c r="F165" s="18">
        <v>624048.15</v>
      </c>
    </row>
    <row r="166" spans="1:6" ht="12.75">
      <c r="A166" s="75" t="s">
        <v>102</v>
      </c>
      <c r="B166" s="42" t="s">
        <v>3</v>
      </c>
      <c r="C166" s="96" t="s">
        <v>2</v>
      </c>
      <c r="D166" s="8" t="s">
        <v>431</v>
      </c>
      <c r="E166" s="156" t="s">
        <v>104</v>
      </c>
      <c r="F166" s="18">
        <v>122750</v>
      </c>
    </row>
    <row r="167" spans="1:6" ht="12.75">
      <c r="A167" s="271" t="s">
        <v>502</v>
      </c>
      <c r="B167" s="42" t="s">
        <v>3</v>
      </c>
      <c r="C167" s="96" t="s">
        <v>2</v>
      </c>
      <c r="D167" s="8" t="s">
        <v>431</v>
      </c>
      <c r="E167" s="156" t="s">
        <v>501</v>
      </c>
      <c r="F167" s="18">
        <v>153422.18</v>
      </c>
    </row>
    <row r="168" spans="1:6" ht="38.25">
      <c r="A168" s="204" t="s">
        <v>262</v>
      </c>
      <c r="B168" s="206" t="s">
        <v>3</v>
      </c>
      <c r="C168" s="207" t="s">
        <v>2</v>
      </c>
      <c r="D168" s="189" t="s">
        <v>433</v>
      </c>
      <c r="E168" s="199"/>
      <c r="F168" s="200">
        <f>SUM(F169:F178)</f>
        <v>40745000</v>
      </c>
    </row>
    <row r="169" spans="1:6" ht="20.25" customHeight="1">
      <c r="A169" s="75" t="s">
        <v>440</v>
      </c>
      <c r="B169" s="42" t="s">
        <v>3</v>
      </c>
      <c r="C169" s="96" t="s">
        <v>2</v>
      </c>
      <c r="D169" s="8" t="s">
        <v>433</v>
      </c>
      <c r="E169" s="161" t="s">
        <v>107</v>
      </c>
      <c r="F169" s="18">
        <v>29177696.81</v>
      </c>
    </row>
    <row r="170" spans="1:7" ht="17.25" customHeight="1">
      <c r="A170" s="75" t="s">
        <v>109</v>
      </c>
      <c r="B170" s="42" t="s">
        <v>3</v>
      </c>
      <c r="C170" s="96" t="s">
        <v>2</v>
      </c>
      <c r="D170" s="8" t="s">
        <v>433</v>
      </c>
      <c r="E170" s="161" t="s">
        <v>108</v>
      </c>
      <c r="F170" s="18">
        <v>659597.37</v>
      </c>
      <c r="G170" s="300"/>
    </row>
    <row r="171" spans="1:7" ht="25.5">
      <c r="A171" s="315" t="s">
        <v>432</v>
      </c>
      <c r="B171" s="42" t="s">
        <v>3</v>
      </c>
      <c r="C171" s="96" t="s">
        <v>2</v>
      </c>
      <c r="D171" s="8" t="s">
        <v>433</v>
      </c>
      <c r="E171" s="161" t="s">
        <v>416</v>
      </c>
      <c r="F171" s="18">
        <v>8647559.31</v>
      </c>
      <c r="G171" s="300"/>
    </row>
    <row r="172" spans="1:7" ht="12.75">
      <c r="A172" s="75" t="s">
        <v>82</v>
      </c>
      <c r="B172" s="42" t="s">
        <v>3</v>
      </c>
      <c r="C172" s="96" t="s">
        <v>2</v>
      </c>
      <c r="D172" s="8" t="s">
        <v>433</v>
      </c>
      <c r="E172" s="161" t="s">
        <v>84</v>
      </c>
      <c r="F172" s="18"/>
      <c r="G172" s="300"/>
    </row>
    <row r="173" spans="1:8" ht="12.75">
      <c r="A173" s="75" t="s">
        <v>110</v>
      </c>
      <c r="B173" s="42" t="s">
        <v>3</v>
      </c>
      <c r="C173" s="96" t="s">
        <v>2</v>
      </c>
      <c r="D173" s="8" t="s">
        <v>433</v>
      </c>
      <c r="E173" s="161" t="s">
        <v>85</v>
      </c>
      <c r="F173" s="18">
        <v>635124.97</v>
      </c>
      <c r="G173" s="300"/>
      <c r="H173" s="300"/>
    </row>
    <row r="174" spans="1:8" ht="19.5" customHeight="1">
      <c r="A174" s="75" t="s">
        <v>118</v>
      </c>
      <c r="B174" s="42" t="s">
        <v>3</v>
      </c>
      <c r="C174" s="96" t="s">
        <v>2</v>
      </c>
      <c r="D174" s="8" t="s">
        <v>433</v>
      </c>
      <c r="E174" s="161" t="s">
        <v>119</v>
      </c>
      <c r="F174" s="18">
        <v>38000.8</v>
      </c>
      <c r="G174" s="300"/>
      <c r="H174" s="300"/>
    </row>
    <row r="175" spans="1:6" ht="25.5">
      <c r="A175" s="75" t="s">
        <v>529</v>
      </c>
      <c r="B175" s="42" t="s">
        <v>3</v>
      </c>
      <c r="C175" s="96" t="s">
        <v>2</v>
      </c>
      <c r="D175" s="8" t="s">
        <v>433</v>
      </c>
      <c r="E175" s="161" t="s">
        <v>528</v>
      </c>
      <c r="F175" s="18">
        <v>30000</v>
      </c>
    </row>
    <row r="176" spans="1:8" ht="25.5">
      <c r="A176" s="185" t="s">
        <v>111</v>
      </c>
      <c r="B176" s="205" t="s">
        <v>3</v>
      </c>
      <c r="C176" s="96" t="s">
        <v>2</v>
      </c>
      <c r="D176" s="8" t="s">
        <v>433</v>
      </c>
      <c r="E176" s="161" t="s">
        <v>112</v>
      </c>
      <c r="F176" s="18">
        <v>1548000</v>
      </c>
      <c r="H176" s="300"/>
    </row>
    <row r="177" spans="1:8" ht="51">
      <c r="A177" s="308" t="s">
        <v>105</v>
      </c>
      <c r="B177" s="205" t="s">
        <v>3</v>
      </c>
      <c r="C177" s="96" t="s">
        <v>2</v>
      </c>
      <c r="D177" s="8" t="s">
        <v>433</v>
      </c>
      <c r="E177" s="161" t="s">
        <v>101</v>
      </c>
      <c r="F177" s="18">
        <v>5034.31</v>
      </c>
      <c r="H177" s="300"/>
    </row>
    <row r="178" spans="1:6" ht="20.25" customHeight="1">
      <c r="A178" s="399" t="s">
        <v>502</v>
      </c>
      <c r="B178" s="205" t="s">
        <v>3</v>
      </c>
      <c r="C178" s="96" t="s">
        <v>2</v>
      </c>
      <c r="D178" s="8" t="s">
        <v>433</v>
      </c>
      <c r="E178" s="161" t="s">
        <v>501</v>
      </c>
      <c r="F178" s="18">
        <v>3986.43</v>
      </c>
    </row>
    <row r="179" spans="1:8" ht="27.75" customHeight="1">
      <c r="A179" s="31" t="s">
        <v>267</v>
      </c>
      <c r="B179" s="35" t="s">
        <v>3</v>
      </c>
      <c r="C179" s="66" t="s">
        <v>2</v>
      </c>
      <c r="D179" s="28" t="s">
        <v>434</v>
      </c>
      <c r="E179" s="149"/>
      <c r="F179" s="29">
        <f>F180+F181</f>
        <v>896444.54</v>
      </c>
      <c r="G179" s="300"/>
      <c r="H179" s="300"/>
    </row>
    <row r="180" spans="1:6" ht="30" customHeight="1">
      <c r="A180" s="12" t="s">
        <v>109</v>
      </c>
      <c r="B180" s="34" t="s">
        <v>3</v>
      </c>
      <c r="C180" s="64" t="s">
        <v>2</v>
      </c>
      <c r="D180" s="8" t="s">
        <v>434</v>
      </c>
      <c r="E180" s="156" t="s">
        <v>108</v>
      </c>
      <c r="F180" s="18">
        <v>796444.54</v>
      </c>
    </row>
    <row r="181" spans="1:6" ht="26.25" customHeight="1">
      <c r="A181" s="12" t="s">
        <v>81</v>
      </c>
      <c r="B181" s="34" t="s">
        <v>3</v>
      </c>
      <c r="C181" s="64" t="s">
        <v>2</v>
      </c>
      <c r="D181" s="8" t="s">
        <v>434</v>
      </c>
      <c r="E181" s="156" t="s">
        <v>80</v>
      </c>
      <c r="F181" s="18">
        <v>100000</v>
      </c>
    </row>
    <row r="182" spans="1:6" ht="40.5" customHeight="1">
      <c r="A182" s="31" t="s">
        <v>268</v>
      </c>
      <c r="B182" s="35" t="s">
        <v>3</v>
      </c>
      <c r="C182" s="66" t="s">
        <v>2</v>
      </c>
      <c r="D182" s="28" t="s">
        <v>435</v>
      </c>
      <c r="E182" s="149"/>
      <c r="F182" s="29">
        <f>SUM(F183:F185)</f>
        <v>586116</v>
      </c>
    </row>
    <row r="183" spans="1:6" ht="17.25" customHeight="1">
      <c r="A183" s="75" t="s">
        <v>439</v>
      </c>
      <c r="B183" s="59" t="s">
        <v>3</v>
      </c>
      <c r="C183" s="8" t="s">
        <v>2</v>
      </c>
      <c r="D183" s="8" t="s">
        <v>435</v>
      </c>
      <c r="E183" s="8" t="s">
        <v>107</v>
      </c>
      <c r="F183" s="18">
        <v>116100</v>
      </c>
    </row>
    <row r="184" spans="1:6" ht="25.5">
      <c r="A184" s="315" t="s">
        <v>432</v>
      </c>
      <c r="B184" s="59" t="s">
        <v>3</v>
      </c>
      <c r="C184" s="8" t="s">
        <v>2</v>
      </c>
      <c r="D184" s="8" t="s">
        <v>435</v>
      </c>
      <c r="E184" s="8" t="s">
        <v>416</v>
      </c>
      <c r="F184" s="18">
        <v>33900</v>
      </c>
    </row>
    <row r="185" spans="1:6" ht="12.75">
      <c r="A185" s="75" t="s">
        <v>110</v>
      </c>
      <c r="B185" s="59" t="s">
        <v>3</v>
      </c>
      <c r="C185" s="8" t="s">
        <v>2</v>
      </c>
      <c r="D185" s="8" t="s">
        <v>435</v>
      </c>
      <c r="E185" s="8" t="s">
        <v>85</v>
      </c>
      <c r="F185" s="18">
        <v>436116</v>
      </c>
    </row>
    <row r="186" spans="1:6" ht="25.5">
      <c r="A186" s="31" t="s">
        <v>508</v>
      </c>
      <c r="B186" s="35" t="s">
        <v>3</v>
      </c>
      <c r="C186" s="66" t="s">
        <v>2</v>
      </c>
      <c r="D186" s="28" t="s">
        <v>509</v>
      </c>
      <c r="E186" s="149"/>
      <c r="F186" s="29">
        <f>F187</f>
        <v>750000</v>
      </c>
    </row>
    <row r="187" spans="1:6" ht="12.75">
      <c r="A187" s="75" t="s">
        <v>110</v>
      </c>
      <c r="B187" s="34" t="s">
        <v>3</v>
      </c>
      <c r="C187" s="64" t="s">
        <v>2</v>
      </c>
      <c r="D187" s="8" t="s">
        <v>509</v>
      </c>
      <c r="E187" s="156" t="s">
        <v>85</v>
      </c>
      <c r="F187" s="18">
        <v>750000</v>
      </c>
    </row>
    <row r="188" spans="1:6" ht="19.5" customHeight="1">
      <c r="A188" s="26" t="s">
        <v>24</v>
      </c>
      <c r="B188" s="40" t="s">
        <v>3</v>
      </c>
      <c r="C188" s="93" t="s">
        <v>9</v>
      </c>
      <c r="D188" s="7"/>
      <c r="E188" s="171"/>
      <c r="F188" s="21">
        <f>F189+F191+F218+F193+F203+F205+F228+F208+F231+F234+F239+F242+F245+F248+F250+F257+F252</f>
        <v>198301557.71</v>
      </c>
    </row>
    <row r="189" spans="1:6" ht="12.75">
      <c r="A189" s="181" t="s">
        <v>161</v>
      </c>
      <c r="B189" s="208" t="s">
        <v>3</v>
      </c>
      <c r="C189" s="209" t="s">
        <v>9</v>
      </c>
      <c r="D189" s="182" t="s">
        <v>436</v>
      </c>
      <c r="E189" s="183"/>
      <c r="F189" s="184">
        <f>F190</f>
        <v>2455000</v>
      </c>
    </row>
    <row r="190" spans="1:8" ht="51.75" customHeight="1">
      <c r="A190" s="75" t="s">
        <v>110</v>
      </c>
      <c r="B190" s="42" t="s">
        <v>3</v>
      </c>
      <c r="C190" s="96" t="s">
        <v>9</v>
      </c>
      <c r="D190" s="8" t="s">
        <v>436</v>
      </c>
      <c r="E190" s="156" t="s">
        <v>85</v>
      </c>
      <c r="F190" s="18">
        <f>2600000-145000</f>
        <v>2455000</v>
      </c>
      <c r="H190" s="284"/>
    </row>
    <row r="191" spans="1:6" ht="12.75">
      <c r="A191" s="222" t="s">
        <v>164</v>
      </c>
      <c r="B191" s="62" t="s">
        <v>3</v>
      </c>
      <c r="C191" s="94" t="s">
        <v>9</v>
      </c>
      <c r="D191" s="11" t="s">
        <v>437</v>
      </c>
      <c r="E191" s="172"/>
      <c r="F191" s="17">
        <f>F192</f>
        <v>0</v>
      </c>
    </row>
    <row r="192" spans="1:6" ht="12.75">
      <c r="A192" s="220" t="s">
        <v>110</v>
      </c>
      <c r="B192" s="205" t="s">
        <v>3</v>
      </c>
      <c r="C192" s="96" t="s">
        <v>9</v>
      </c>
      <c r="D192" s="8" t="s">
        <v>437</v>
      </c>
      <c r="E192" s="170" t="s">
        <v>85</v>
      </c>
      <c r="F192" s="18"/>
    </row>
    <row r="193" spans="1:6" ht="29.25" customHeight="1">
      <c r="A193" s="25" t="s">
        <v>162</v>
      </c>
      <c r="B193" s="43" t="s">
        <v>3</v>
      </c>
      <c r="C193" s="94" t="s">
        <v>9</v>
      </c>
      <c r="D193" s="11" t="s">
        <v>438</v>
      </c>
      <c r="E193" s="172"/>
      <c r="F193" s="17">
        <f>SUM(F194:F202)</f>
        <v>46424690.839999996</v>
      </c>
    </row>
    <row r="194" spans="1:6" ht="18.75" customHeight="1">
      <c r="A194" s="75" t="s">
        <v>439</v>
      </c>
      <c r="B194" s="42" t="s">
        <v>3</v>
      </c>
      <c r="C194" s="96" t="s">
        <v>9</v>
      </c>
      <c r="D194" s="8" t="s">
        <v>438</v>
      </c>
      <c r="E194" s="161" t="s">
        <v>107</v>
      </c>
      <c r="F194" s="18">
        <v>6188000</v>
      </c>
    </row>
    <row r="195" spans="1:6" ht="35.25" customHeight="1">
      <c r="A195" s="75" t="s">
        <v>109</v>
      </c>
      <c r="B195" s="42" t="s">
        <v>3</v>
      </c>
      <c r="C195" s="96" t="s">
        <v>9</v>
      </c>
      <c r="D195" s="8" t="s">
        <v>438</v>
      </c>
      <c r="E195" s="161" t="s">
        <v>108</v>
      </c>
      <c r="F195" s="18">
        <v>211000</v>
      </c>
    </row>
    <row r="196" spans="1:6" ht="26.25" customHeight="1">
      <c r="A196" s="315" t="s">
        <v>432</v>
      </c>
      <c r="B196" s="42" t="s">
        <v>3</v>
      </c>
      <c r="C196" s="96" t="s">
        <v>9</v>
      </c>
      <c r="D196" s="8" t="s">
        <v>438</v>
      </c>
      <c r="E196" s="161" t="s">
        <v>416</v>
      </c>
      <c r="F196" s="18">
        <v>2326500</v>
      </c>
    </row>
    <row r="197" spans="1:6" ht="18.75" customHeight="1">
      <c r="A197" s="75" t="s">
        <v>110</v>
      </c>
      <c r="B197" s="42" t="s">
        <v>3</v>
      </c>
      <c r="C197" s="96" t="s">
        <v>9</v>
      </c>
      <c r="D197" s="8" t="s">
        <v>438</v>
      </c>
      <c r="E197" s="161" t="s">
        <v>85</v>
      </c>
      <c r="F197" s="354">
        <f>16330925.71+3000000</f>
        <v>19330925.71</v>
      </c>
    </row>
    <row r="198" spans="1:6" ht="25.5">
      <c r="A198" s="185" t="s">
        <v>111</v>
      </c>
      <c r="B198" s="205" t="s">
        <v>3</v>
      </c>
      <c r="C198" s="96" t="s">
        <v>9</v>
      </c>
      <c r="D198" s="8" t="s">
        <v>438</v>
      </c>
      <c r="E198" s="161" t="s">
        <v>112</v>
      </c>
      <c r="F198" s="18">
        <v>16600000</v>
      </c>
    </row>
    <row r="199" spans="1:6" ht="51">
      <c r="A199" s="311" t="s">
        <v>105</v>
      </c>
      <c r="B199" s="205" t="s">
        <v>3</v>
      </c>
      <c r="C199" s="96" t="s">
        <v>9</v>
      </c>
      <c r="D199" s="8" t="s">
        <v>438</v>
      </c>
      <c r="E199" s="161" t="s">
        <v>101</v>
      </c>
      <c r="F199" s="18">
        <v>272351</v>
      </c>
    </row>
    <row r="200" spans="1:6" ht="12.75">
      <c r="A200" s="220" t="s">
        <v>100</v>
      </c>
      <c r="B200" s="205" t="s">
        <v>3</v>
      </c>
      <c r="C200" s="96" t="s">
        <v>9</v>
      </c>
      <c r="D200" s="8" t="s">
        <v>438</v>
      </c>
      <c r="E200" s="156" t="s">
        <v>103</v>
      </c>
      <c r="F200" s="18">
        <v>1106233.94</v>
      </c>
    </row>
    <row r="201" spans="1:6" ht="27" customHeight="1">
      <c r="A201" s="220" t="s">
        <v>102</v>
      </c>
      <c r="B201" s="205" t="s">
        <v>3</v>
      </c>
      <c r="C201" s="96" t="s">
        <v>9</v>
      </c>
      <c r="D201" s="8" t="s">
        <v>438</v>
      </c>
      <c r="E201" s="156" t="s">
        <v>104</v>
      </c>
      <c r="F201" s="18">
        <v>139920</v>
      </c>
    </row>
    <row r="202" spans="1:6" ht="12.75">
      <c r="A202" s="271" t="s">
        <v>502</v>
      </c>
      <c r="B202" s="205" t="s">
        <v>3</v>
      </c>
      <c r="C202" s="96" t="s">
        <v>9</v>
      </c>
      <c r="D202" s="8" t="s">
        <v>438</v>
      </c>
      <c r="E202" s="156" t="s">
        <v>501</v>
      </c>
      <c r="F202" s="18">
        <v>249760.19</v>
      </c>
    </row>
    <row r="203" spans="1:6" ht="12.75">
      <c r="A203" s="222" t="s">
        <v>163</v>
      </c>
      <c r="B203" s="62" t="s">
        <v>3</v>
      </c>
      <c r="C203" s="94" t="s">
        <v>9</v>
      </c>
      <c r="D203" s="11" t="s">
        <v>441</v>
      </c>
      <c r="E203" s="172"/>
      <c r="F203" s="17">
        <f>F204</f>
        <v>18000000</v>
      </c>
    </row>
    <row r="204" spans="1:6" ht="25.5">
      <c r="A204" s="185" t="s">
        <v>111</v>
      </c>
      <c r="B204" s="205" t="s">
        <v>3</v>
      </c>
      <c r="C204" s="96" t="s">
        <v>9</v>
      </c>
      <c r="D204" s="8" t="s">
        <v>441</v>
      </c>
      <c r="E204" s="170" t="s">
        <v>112</v>
      </c>
      <c r="F204" s="18">
        <v>18000000</v>
      </c>
    </row>
    <row r="205" spans="1:6" ht="51">
      <c r="A205" s="31" t="s">
        <v>267</v>
      </c>
      <c r="B205" s="35" t="s">
        <v>3</v>
      </c>
      <c r="C205" s="66" t="s">
        <v>9</v>
      </c>
      <c r="D205" s="28" t="s">
        <v>530</v>
      </c>
      <c r="E205" s="149"/>
      <c r="F205" s="29">
        <f>F206+F207</f>
        <v>3668555.46</v>
      </c>
    </row>
    <row r="206" spans="1:6" ht="12.75">
      <c r="A206" s="12" t="s">
        <v>109</v>
      </c>
      <c r="B206" s="34" t="s">
        <v>3</v>
      </c>
      <c r="C206" s="64" t="s">
        <v>9</v>
      </c>
      <c r="D206" s="8" t="s">
        <v>530</v>
      </c>
      <c r="E206" s="156" t="s">
        <v>108</v>
      </c>
      <c r="F206" s="18">
        <v>2651266.44</v>
      </c>
    </row>
    <row r="207" spans="1:6" ht="12.75">
      <c r="A207" s="12" t="s">
        <v>81</v>
      </c>
      <c r="B207" s="34" t="s">
        <v>3</v>
      </c>
      <c r="C207" s="64" t="s">
        <v>9</v>
      </c>
      <c r="D207" s="8" t="s">
        <v>530</v>
      </c>
      <c r="E207" s="156" t="s">
        <v>80</v>
      </c>
      <c r="F207" s="18">
        <v>1017289.02</v>
      </c>
    </row>
    <row r="208" spans="1:6" ht="51">
      <c r="A208" s="74" t="s">
        <v>356</v>
      </c>
      <c r="B208" s="345" t="s">
        <v>3</v>
      </c>
      <c r="C208" s="95" t="s">
        <v>9</v>
      </c>
      <c r="D208" s="28" t="s">
        <v>442</v>
      </c>
      <c r="E208" s="169"/>
      <c r="F208" s="29">
        <f>SUM(F209:F217)</f>
        <v>113610000</v>
      </c>
    </row>
    <row r="209" spans="1:6" ht="12.75">
      <c r="A209" s="75" t="s">
        <v>440</v>
      </c>
      <c r="B209" s="59" t="s">
        <v>3</v>
      </c>
      <c r="C209" s="8" t="s">
        <v>9</v>
      </c>
      <c r="D209" s="8" t="s">
        <v>442</v>
      </c>
      <c r="E209" s="161" t="s">
        <v>107</v>
      </c>
      <c r="F209" s="18">
        <v>43155912.29</v>
      </c>
    </row>
    <row r="210" spans="1:6" ht="12.75">
      <c r="A210" s="75" t="s">
        <v>109</v>
      </c>
      <c r="B210" s="59" t="s">
        <v>3</v>
      </c>
      <c r="C210" s="8" t="s">
        <v>9</v>
      </c>
      <c r="D210" s="8" t="s">
        <v>442</v>
      </c>
      <c r="E210" s="161" t="s">
        <v>108</v>
      </c>
      <c r="F210" s="18">
        <v>706829.1</v>
      </c>
    </row>
    <row r="211" spans="1:6" ht="25.5">
      <c r="A211" s="315" t="s">
        <v>432</v>
      </c>
      <c r="B211" s="59" t="s">
        <v>3</v>
      </c>
      <c r="C211" s="8" t="s">
        <v>9</v>
      </c>
      <c r="D211" s="8" t="s">
        <v>442</v>
      </c>
      <c r="E211" s="161" t="s">
        <v>416</v>
      </c>
      <c r="F211" s="18">
        <v>13120000</v>
      </c>
    </row>
    <row r="212" spans="1:6" ht="12.75">
      <c r="A212" s="75" t="s">
        <v>110</v>
      </c>
      <c r="B212" s="59" t="s">
        <v>3</v>
      </c>
      <c r="C212" s="8" t="s">
        <v>9</v>
      </c>
      <c r="D212" s="8" t="s">
        <v>442</v>
      </c>
      <c r="E212" s="161" t="s">
        <v>85</v>
      </c>
      <c r="F212" s="18">
        <v>2556000</v>
      </c>
    </row>
    <row r="213" spans="1:6" ht="19.5" customHeight="1">
      <c r="A213" s="220" t="s">
        <v>118</v>
      </c>
      <c r="B213" s="59" t="s">
        <v>3</v>
      </c>
      <c r="C213" s="8" t="s">
        <v>9</v>
      </c>
      <c r="D213" s="8" t="s">
        <v>442</v>
      </c>
      <c r="E213" s="161" t="s">
        <v>119</v>
      </c>
      <c r="F213" s="18">
        <v>12325.47</v>
      </c>
    </row>
    <row r="214" spans="1:6" ht="25.5">
      <c r="A214" s="220" t="s">
        <v>529</v>
      </c>
      <c r="B214" s="59" t="s">
        <v>3</v>
      </c>
      <c r="C214" s="8" t="s">
        <v>9</v>
      </c>
      <c r="D214" s="8" t="s">
        <v>442</v>
      </c>
      <c r="E214" s="161" t="s">
        <v>528</v>
      </c>
      <c r="F214" s="18">
        <v>13933.14</v>
      </c>
    </row>
    <row r="215" spans="1:6" ht="25.5">
      <c r="A215" s="185" t="s">
        <v>111</v>
      </c>
      <c r="B215" s="59" t="s">
        <v>3</v>
      </c>
      <c r="C215" s="8" t="s">
        <v>9</v>
      </c>
      <c r="D215" s="8" t="s">
        <v>442</v>
      </c>
      <c r="E215" s="161" t="s">
        <v>112</v>
      </c>
      <c r="F215" s="18">
        <v>54000000</v>
      </c>
    </row>
    <row r="216" spans="1:6" ht="12.75">
      <c r="A216" s="75" t="s">
        <v>102</v>
      </c>
      <c r="B216" s="59" t="s">
        <v>3</v>
      </c>
      <c r="C216" s="8" t="s">
        <v>9</v>
      </c>
      <c r="D216" s="8" t="s">
        <v>442</v>
      </c>
      <c r="E216" s="156" t="s">
        <v>104</v>
      </c>
      <c r="F216" s="18">
        <v>30000</v>
      </c>
    </row>
    <row r="217" spans="1:6" ht="12.75">
      <c r="A217" s="271" t="s">
        <v>502</v>
      </c>
      <c r="B217" s="59" t="s">
        <v>3</v>
      </c>
      <c r="C217" s="8" t="s">
        <v>9</v>
      </c>
      <c r="D217" s="8" t="s">
        <v>442</v>
      </c>
      <c r="E217" s="156" t="s">
        <v>501</v>
      </c>
      <c r="F217" s="18">
        <v>15000</v>
      </c>
    </row>
    <row r="218" spans="1:6" ht="38.25">
      <c r="A218" s="31" t="s">
        <v>48</v>
      </c>
      <c r="B218" s="41" t="s">
        <v>3</v>
      </c>
      <c r="C218" s="95" t="s">
        <v>9</v>
      </c>
      <c r="D218" s="28" t="s">
        <v>443</v>
      </c>
      <c r="E218" s="169"/>
      <c r="F218" s="29">
        <f>SUM(F219:F227)</f>
        <v>1863100.0000000002</v>
      </c>
    </row>
    <row r="219" spans="1:7" ht="12.75">
      <c r="A219" s="75" t="s">
        <v>439</v>
      </c>
      <c r="B219" s="42" t="s">
        <v>3</v>
      </c>
      <c r="C219" s="96" t="s">
        <v>9</v>
      </c>
      <c r="D219" s="8" t="s">
        <v>443</v>
      </c>
      <c r="E219" s="161" t="s">
        <v>107</v>
      </c>
      <c r="F219" s="18">
        <v>916715.73</v>
      </c>
      <c r="G219" s="300"/>
    </row>
    <row r="220" spans="1:7" ht="12.75">
      <c r="A220" s="12" t="s">
        <v>109</v>
      </c>
      <c r="B220" s="42" t="s">
        <v>3</v>
      </c>
      <c r="C220" s="96" t="s">
        <v>9</v>
      </c>
      <c r="D220" s="8" t="s">
        <v>443</v>
      </c>
      <c r="E220" s="161" t="s">
        <v>108</v>
      </c>
      <c r="F220" s="18">
        <v>1260</v>
      </c>
      <c r="G220" s="300"/>
    </row>
    <row r="221" spans="1:7" ht="25.5">
      <c r="A221" s="315" t="s">
        <v>432</v>
      </c>
      <c r="B221" s="42" t="s">
        <v>3</v>
      </c>
      <c r="C221" s="96" t="s">
        <v>9</v>
      </c>
      <c r="D221" s="8" t="s">
        <v>443</v>
      </c>
      <c r="E221" s="156" t="s">
        <v>416</v>
      </c>
      <c r="F221" s="18">
        <v>232618.08</v>
      </c>
      <c r="G221" s="300"/>
    </row>
    <row r="222" spans="1:7" ht="12.75">
      <c r="A222" s="75" t="s">
        <v>110</v>
      </c>
      <c r="B222" s="42" t="s">
        <v>3</v>
      </c>
      <c r="C222" s="96" t="s">
        <v>9</v>
      </c>
      <c r="D222" s="8" t="s">
        <v>443</v>
      </c>
      <c r="E222" s="156" t="s">
        <v>85</v>
      </c>
      <c r="F222" s="18">
        <v>260521.56</v>
      </c>
      <c r="G222" s="300"/>
    </row>
    <row r="223" spans="1:7" ht="29.25" customHeight="1">
      <c r="A223" s="75" t="s">
        <v>118</v>
      </c>
      <c r="B223" s="42" t="s">
        <v>3</v>
      </c>
      <c r="C223" s="96" t="s">
        <v>9</v>
      </c>
      <c r="D223" s="8" t="s">
        <v>443</v>
      </c>
      <c r="E223" s="156" t="s">
        <v>119</v>
      </c>
      <c r="F223" s="18">
        <v>89442.79</v>
      </c>
      <c r="G223" s="300"/>
    </row>
    <row r="224" spans="1:7" ht="25.5">
      <c r="A224" s="75" t="s">
        <v>529</v>
      </c>
      <c r="B224" s="42" t="s">
        <v>3</v>
      </c>
      <c r="C224" s="96" t="s">
        <v>9</v>
      </c>
      <c r="D224" s="8" t="s">
        <v>443</v>
      </c>
      <c r="E224" s="156" t="s">
        <v>528</v>
      </c>
      <c r="F224" s="18">
        <v>304033.49</v>
      </c>
      <c r="G224" s="300"/>
    </row>
    <row r="225" spans="1:6" ht="17.25" customHeight="1">
      <c r="A225" s="75" t="s">
        <v>100</v>
      </c>
      <c r="B225" s="42" t="s">
        <v>3</v>
      </c>
      <c r="C225" s="96" t="s">
        <v>9</v>
      </c>
      <c r="D225" s="8" t="s">
        <v>443</v>
      </c>
      <c r="E225" s="156" t="s">
        <v>103</v>
      </c>
      <c r="F225" s="18">
        <v>48604</v>
      </c>
    </row>
    <row r="226" spans="1:6" ht="18" customHeight="1">
      <c r="A226" s="75" t="s">
        <v>102</v>
      </c>
      <c r="B226" s="42" t="s">
        <v>3</v>
      </c>
      <c r="C226" s="96" t="s">
        <v>9</v>
      </c>
      <c r="D226" s="8" t="s">
        <v>443</v>
      </c>
      <c r="E226" s="156" t="s">
        <v>104</v>
      </c>
      <c r="F226" s="18">
        <v>500</v>
      </c>
    </row>
    <row r="227" spans="1:6" ht="12.75">
      <c r="A227" s="75" t="s">
        <v>502</v>
      </c>
      <c r="B227" s="42" t="s">
        <v>3</v>
      </c>
      <c r="C227" s="96" t="s">
        <v>9</v>
      </c>
      <c r="D227" s="8" t="s">
        <v>443</v>
      </c>
      <c r="E227" s="156" t="s">
        <v>501</v>
      </c>
      <c r="F227" s="18">
        <v>9404.35</v>
      </c>
    </row>
    <row r="228" spans="1:6" ht="63.75">
      <c r="A228" s="31" t="s">
        <v>268</v>
      </c>
      <c r="B228" s="35" t="s">
        <v>3</v>
      </c>
      <c r="C228" s="66" t="s">
        <v>9</v>
      </c>
      <c r="D228" s="28" t="s">
        <v>444</v>
      </c>
      <c r="E228" s="149"/>
      <c r="F228" s="29">
        <f>SUM(F229:F230)</f>
        <v>41884</v>
      </c>
    </row>
    <row r="229" spans="1:6" ht="12.75">
      <c r="A229" s="75" t="s">
        <v>110</v>
      </c>
      <c r="B229" s="59" t="s">
        <v>3</v>
      </c>
      <c r="C229" s="8" t="s">
        <v>9</v>
      </c>
      <c r="D229" s="8" t="s">
        <v>444</v>
      </c>
      <c r="E229" s="8" t="s">
        <v>85</v>
      </c>
      <c r="F229" s="18">
        <v>17884</v>
      </c>
    </row>
    <row r="230" spans="1:6" ht="12.75">
      <c r="A230" s="12" t="s">
        <v>81</v>
      </c>
      <c r="B230" s="59" t="s">
        <v>3</v>
      </c>
      <c r="C230" s="8" t="s">
        <v>9</v>
      </c>
      <c r="D230" s="8" t="s">
        <v>444</v>
      </c>
      <c r="E230" s="8" t="s">
        <v>80</v>
      </c>
      <c r="F230" s="18">
        <v>24000</v>
      </c>
    </row>
    <row r="231" spans="1:6" ht="31.5" customHeight="1">
      <c r="A231" s="211" t="s">
        <v>139</v>
      </c>
      <c r="B231" s="210" t="s">
        <v>3</v>
      </c>
      <c r="C231" s="94" t="s">
        <v>9</v>
      </c>
      <c r="D231" s="11" t="s">
        <v>551</v>
      </c>
      <c r="E231" s="172"/>
      <c r="F231" s="17">
        <f>F232+F233</f>
        <v>631800</v>
      </c>
    </row>
    <row r="232" spans="1:7" ht="26.25" customHeight="1">
      <c r="A232" s="75" t="s">
        <v>110</v>
      </c>
      <c r="B232" s="59" t="s">
        <v>3</v>
      </c>
      <c r="C232" s="8" t="s">
        <v>9</v>
      </c>
      <c r="D232" s="8" t="s">
        <v>551</v>
      </c>
      <c r="E232" s="161" t="s">
        <v>85</v>
      </c>
      <c r="F232" s="18">
        <v>330800</v>
      </c>
      <c r="G232" s="300"/>
    </row>
    <row r="233" spans="1:7" ht="12.75">
      <c r="A233" s="12" t="s">
        <v>81</v>
      </c>
      <c r="B233" s="59" t="s">
        <v>3</v>
      </c>
      <c r="C233" s="8" t="s">
        <v>9</v>
      </c>
      <c r="D233" s="8" t="s">
        <v>551</v>
      </c>
      <c r="E233" s="161" t="s">
        <v>80</v>
      </c>
      <c r="F233" s="18">
        <v>301000</v>
      </c>
      <c r="G233" s="300"/>
    </row>
    <row r="234" spans="1:6" ht="12.75">
      <c r="A234" s="221" t="s">
        <v>379</v>
      </c>
      <c r="B234" s="58" t="s">
        <v>3</v>
      </c>
      <c r="C234" s="66" t="s">
        <v>9</v>
      </c>
      <c r="D234" s="28" t="s">
        <v>552</v>
      </c>
      <c r="E234" s="149"/>
      <c r="F234" s="29">
        <f>SUM(F235:F238)</f>
        <v>5371000</v>
      </c>
    </row>
    <row r="235" spans="1:7" ht="12.75">
      <c r="A235" s="75" t="s">
        <v>439</v>
      </c>
      <c r="B235" s="59" t="s">
        <v>3</v>
      </c>
      <c r="C235" s="64" t="s">
        <v>9</v>
      </c>
      <c r="D235" s="8" t="s">
        <v>552</v>
      </c>
      <c r="E235" s="161" t="s">
        <v>107</v>
      </c>
      <c r="F235" s="18">
        <v>707969.69</v>
      </c>
      <c r="G235" s="300"/>
    </row>
    <row r="236" spans="1:7" ht="12.75">
      <c r="A236" s="75" t="s">
        <v>109</v>
      </c>
      <c r="B236" s="59" t="s">
        <v>3</v>
      </c>
      <c r="C236" s="64" t="s">
        <v>9</v>
      </c>
      <c r="D236" s="8" t="s">
        <v>552</v>
      </c>
      <c r="E236" s="161" t="s">
        <v>108</v>
      </c>
      <c r="F236" s="18">
        <v>1000</v>
      </c>
      <c r="G236" s="300"/>
    </row>
    <row r="237" spans="1:6" ht="25.5">
      <c r="A237" s="315" t="s">
        <v>432</v>
      </c>
      <c r="B237" s="59" t="s">
        <v>3</v>
      </c>
      <c r="C237" s="64" t="s">
        <v>9</v>
      </c>
      <c r="D237" s="8" t="s">
        <v>552</v>
      </c>
      <c r="E237" s="161" t="s">
        <v>416</v>
      </c>
      <c r="F237" s="18">
        <f>2862030.31</f>
        <v>2862030.31</v>
      </c>
    </row>
    <row r="238" spans="1:6" ht="25.5">
      <c r="A238" s="75" t="s">
        <v>111</v>
      </c>
      <c r="B238" s="59" t="s">
        <v>3</v>
      </c>
      <c r="C238" s="64" t="s">
        <v>9</v>
      </c>
      <c r="D238" s="8" t="s">
        <v>552</v>
      </c>
      <c r="E238" s="161" t="s">
        <v>112</v>
      </c>
      <c r="F238" s="131">
        <v>1800000</v>
      </c>
    </row>
    <row r="239" spans="1:6" ht="25.5">
      <c r="A239" s="123" t="s">
        <v>297</v>
      </c>
      <c r="B239" s="58" t="s">
        <v>3</v>
      </c>
      <c r="C239" s="66" t="s">
        <v>9</v>
      </c>
      <c r="D239" s="28" t="s">
        <v>510</v>
      </c>
      <c r="E239" s="160"/>
      <c r="F239" s="127">
        <f>F240+F241</f>
        <v>2425000</v>
      </c>
    </row>
    <row r="240" spans="1:6" ht="12.75">
      <c r="A240" s="75" t="s">
        <v>110</v>
      </c>
      <c r="B240" s="59" t="s">
        <v>3</v>
      </c>
      <c r="C240" s="64" t="s">
        <v>9</v>
      </c>
      <c r="D240" s="8" t="s">
        <v>510</v>
      </c>
      <c r="E240" s="161" t="s">
        <v>85</v>
      </c>
      <c r="F240" s="131">
        <v>1498000</v>
      </c>
    </row>
    <row r="241" spans="1:6" ht="12.75">
      <c r="A241" s="12" t="s">
        <v>81</v>
      </c>
      <c r="B241" s="59" t="s">
        <v>3</v>
      </c>
      <c r="C241" s="64" t="s">
        <v>9</v>
      </c>
      <c r="D241" s="8" t="s">
        <v>510</v>
      </c>
      <c r="E241" s="161" t="s">
        <v>80</v>
      </c>
      <c r="F241" s="131">
        <v>927000</v>
      </c>
    </row>
    <row r="242" spans="1:7" ht="25.5">
      <c r="A242" s="31" t="s">
        <v>514</v>
      </c>
      <c r="B242" s="58" t="s">
        <v>3</v>
      </c>
      <c r="C242" s="66" t="s">
        <v>9</v>
      </c>
      <c r="D242" s="28" t="s">
        <v>513</v>
      </c>
      <c r="E242" s="160"/>
      <c r="F242" s="127">
        <f>F243+F244</f>
        <v>1535000</v>
      </c>
      <c r="G242" s="300"/>
    </row>
    <row r="243" spans="1:7" ht="18.75" customHeight="1">
      <c r="A243" s="75" t="s">
        <v>110</v>
      </c>
      <c r="B243" s="59" t="s">
        <v>3</v>
      </c>
      <c r="C243" s="64" t="s">
        <v>9</v>
      </c>
      <c r="D243" s="8" t="s">
        <v>513</v>
      </c>
      <c r="E243" s="161" t="s">
        <v>85</v>
      </c>
      <c r="F243" s="131">
        <v>513315</v>
      </c>
      <c r="G243" s="300"/>
    </row>
    <row r="244" spans="1:7" ht="17.25" customHeight="1">
      <c r="A244" s="12" t="s">
        <v>81</v>
      </c>
      <c r="B244" s="59" t="s">
        <v>515</v>
      </c>
      <c r="C244" s="64" t="s">
        <v>9</v>
      </c>
      <c r="D244" s="8" t="s">
        <v>513</v>
      </c>
      <c r="E244" s="161" t="s">
        <v>80</v>
      </c>
      <c r="F244" s="131">
        <v>1021685</v>
      </c>
      <c r="G244" s="300"/>
    </row>
    <row r="245" spans="1:7" ht="25.5">
      <c r="A245" s="31" t="s">
        <v>512</v>
      </c>
      <c r="B245" s="58" t="s">
        <v>3</v>
      </c>
      <c r="C245" s="66" t="s">
        <v>9</v>
      </c>
      <c r="D245" s="28" t="s">
        <v>511</v>
      </c>
      <c r="E245" s="160"/>
      <c r="F245" s="127">
        <f>F246+F247</f>
        <v>103000</v>
      </c>
      <c r="G245" s="300"/>
    </row>
    <row r="246" spans="1:7" ht="12.75">
      <c r="A246" s="75" t="s">
        <v>110</v>
      </c>
      <c r="B246" s="59" t="s">
        <v>3</v>
      </c>
      <c r="C246" s="64" t="s">
        <v>9</v>
      </c>
      <c r="D246" s="8" t="s">
        <v>511</v>
      </c>
      <c r="E246" s="161" t="s">
        <v>107</v>
      </c>
      <c r="F246" s="131">
        <v>79108</v>
      </c>
      <c r="G246" s="300"/>
    </row>
    <row r="247" spans="1:6" ht="12.75">
      <c r="A247" s="12" t="s">
        <v>81</v>
      </c>
      <c r="B247" s="59" t="s">
        <v>3</v>
      </c>
      <c r="C247" s="64" t="s">
        <v>9</v>
      </c>
      <c r="D247" s="8" t="s">
        <v>511</v>
      </c>
      <c r="E247" s="161" t="s">
        <v>416</v>
      </c>
      <c r="F247" s="131">
        <v>23892</v>
      </c>
    </row>
    <row r="248" spans="1:6" ht="38.25">
      <c r="A248" s="31" t="s">
        <v>537</v>
      </c>
      <c r="B248" s="58" t="s">
        <v>3</v>
      </c>
      <c r="C248" s="66" t="s">
        <v>9</v>
      </c>
      <c r="D248" s="28" t="s">
        <v>538</v>
      </c>
      <c r="E248" s="160"/>
      <c r="F248" s="127">
        <f>F249</f>
        <v>1400000</v>
      </c>
    </row>
    <row r="249" spans="1:7" ht="12.75">
      <c r="A249" s="75" t="s">
        <v>110</v>
      </c>
      <c r="B249" s="59" t="s">
        <v>3</v>
      </c>
      <c r="C249" s="64" t="s">
        <v>9</v>
      </c>
      <c r="D249" s="8" t="s">
        <v>538</v>
      </c>
      <c r="E249" s="161" t="s">
        <v>85</v>
      </c>
      <c r="F249" s="131">
        <v>1400000</v>
      </c>
      <c r="G249" s="300"/>
    </row>
    <row r="250" spans="1:6" ht="38.25">
      <c r="A250" s="31" t="s">
        <v>539</v>
      </c>
      <c r="B250" s="58" t="s">
        <v>3</v>
      </c>
      <c r="C250" s="66" t="s">
        <v>9</v>
      </c>
      <c r="D250" s="28" t="s">
        <v>540</v>
      </c>
      <c r="E250" s="160"/>
      <c r="F250" s="127">
        <f>F251</f>
        <v>600000</v>
      </c>
    </row>
    <row r="251" spans="1:6" ht="17.25" customHeight="1">
      <c r="A251" s="75" t="s">
        <v>110</v>
      </c>
      <c r="B251" s="59" t="s">
        <v>3</v>
      </c>
      <c r="C251" s="64" t="s">
        <v>9</v>
      </c>
      <c r="D251" s="8" t="s">
        <v>540</v>
      </c>
      <c r="E251" s="161" t="s">
        <v>85</v>
      </c>
      <c r="F251" s="131">
        <v>600000</v>
      </c>
    </row>
    <row r="252" spans="1:7" ht="12.75">
      <c r="A252" s="31" t="s">
        <v>531</v>
      </c>
      <c r="B252" s="58" t="s">
        <v>3</v>
      </c>
      <c r="C252" s="66" t="s">
        <v>9</v>
      </c>
      <c r="D252" s="28" t="s">
        <v>553</v>
      </c>
      <c r="E252" s="160"/>
      <c r="F252" s="127">
        <f>F253+F254+F255+F256</f>
        <v>21527.41</v>
      </c>
      <c r="G252" s="300"/>
    </row>
    <row r="253" spans="1:6" ht="12.75">
      <c r="A253" s="75" t="s">
        <v>110</v>
      </c>
      <c r="B253" s="59" t="s">
        <v>3</v>
      </c>
      <c r="C253" s="64" t="s">
        <v>9</v>
      </c>
      <c r="D253" s="8" t="s">
        <v>553</v>
      </c>
      <c r="E253" s="161" t="s">
        <v>85</v>
      </c>
      <c r="F253" s="131">
        <v>10</v>
      </c>
    </row>
    <row r="254" spans="1:6" ht="12.75">
      <c r="A254" s="75" t="s">
        <v>100</v>
      </c>
      <c r="B254" s="59" t="s">
        <v>3</v>
      </c>
      <c r="C254" s="64" t="s">
        <v>9</v>
      </c>
      <c r="D254" s="8" t="s">
        <v>553</v>
      </c>
      <c r="E254" s="161" t="s">
        <v>103</v>
      </c>
      <c r="F254" s="131">
        <v>16454</v>
      </c>
    </row>
    <row r="255" spans="1:7" ht="12.75">
      <c r="A255" s="75" t="s">
        <v>102</v>
      </c>
      <c r="B255" s="59" t="s">
        <v>3</v>
      </c>
      <c r="C255" s="64" t="s">
        <v>9</v>
      </c>
      <c r="D255" s="8" t="s">
        <v>553</v>
      </c>
      <c r="E255" s="161" t="s">
        <v>104</v>
      </c>
      <c r="F255" s="131">
        <v>200</v>
      </c>
      <c r="G255" s="300"/>
    </row>
    <row r="256" spans="1:6" ht="12.75">
      <c r="A256" s="75" t="s">
        <v>502</v>
      </c>
      <c r="B256" s="59" t="s">
        <v>3</v>
      </c>
      <c r="C256" s="64" t="s">
        <v>9</v>
      </c>
      <c r="D256" s="8" t="s">
        <v>553</v>
      </c>
      <c r="E256" s="161" t="s">
        <v>501</v>
      </c>
      <c r="F256" s="131">
        <v>4863.41</v>
      </c>
    </row>
    <row r="257" spans="1:6" ht="25.5">
      <c r="A257" s="25" t="s">
        <v>516</v>
      </c>
      <c r="B257" s="342" t="s">
        <v>3</v>
      </c>
      <c r="C257" s="65" t="s">
        <v>9</v>
      </c>
      <c r="D257" s="11" t="s">
        <v>554</v>
      </c>
      <c r="E257" s="343"/>
      <c r="F257" s="344">
        <f>F258+F259</f>
        <v>151000</v>
      </c>
    </row>
    <row r="258" spans="1:6" ht="12.75">
      <c r="A258" s="75" t="s">
        <v>110</v>
      </c>
      <c r="B258" s="59" t="s">
        <v>3</v>
      </c>
      <c r="C258" s="64" t="s">
        <v>9</v>
      </c>
      <c r="D258" s="8" t="s">
        <v>554</v>
      </c>
      <c r="E258" s="161" t="s">
        <v>85</v>
      </c>
      <c r="F258" s="131">
        <v>54000</v>
      </c>
    </row>
    <row r="259" spans="1:6" ht="12.75">
      <c r="A259" s="75" t="s">
        <v>110</v>
      </c>
      <c r="B259" s="59" t="s">
        <v>3</v>
      </c>
      <c r="C259" s="64" t="s">
        <v>9</v>
      </c>
      <c r="D259" s="8" t="s">
        <v>554</v>
      </c>
      <c r="E259" s="161" t="s">
        <v>80</v>
      </c>
      <c r="F259" s="131">
        <v>97000</v>
      </c>
    </row>
    <row r="260" spans="1:7" ht="24.75" customHeight="1">
      <c r="A260" s="139" t="s">
        <v>79</v>
      </c>
      <c r="B260" s="316" t="s">
        <v>3</v>
      </c>
      <c r="C260" s="86" t="s">
        <v>3</v>
      </c>
      <c r="D260" s="8"/>
      <c r="E260" s="161"/>
      <c r="F260" s="142">
        <f>F261+F267+F270+F264</f>
        <v>1707620.8</v>
      </c>
      <c r="G260" s="300"/>
    </row>
    <row r="261" spans="1:6" ht="18" customHeight="1">
      <c r="A261" s="102" t="s">
        <v>166</v>
      </c>
      <c r="B261" s="61" t="s">
        <v>3</v>
      </c>
      <c r="C261" s="66" t="s">
        <v>3</v>
      </c>
      <c r="D261" s="28" t="s">
        <v>475</v>
      </c>
      <c r="E261" s="57"/>
      <c r="F261" s="29">
        <f>SUM(F262:F263)</f>
        <v>90400</v>
      </c>
    </row>
    <row r="262" spans="1:6" ht="23.25" customHeight="1">
      <c r="A262" s="75" t="s">
        <v>263</v>
      </c>
      <c r="B262" s="42" t="s">
        <v>3</v>
      </c>
      <c r="C262" s="96" t="s">
        <v>3</v>
      </c>
      <c r="D262" s="8" t="s">
        <v>475</v>
      </c>
      <c r="E262" s="156" t="s">
        <v>260</v>
      </c>
      <c r="F262" s="18">
        <v>0</v>
      </c>
    </row>
    <row r="263" spans="1:6" ht="18" customHeight="1">
      <c r="A263" s="75" t="s">
        <v>110</v>
      </c>
      <c r="B263" s="42" t="s">
        <v>3</v>
      </c>
      <c r="C263" s="96" t="s">
        <v>3</v>
      </c>
      <c r="D263" s="8" t="s">
        <v>475</v>
      </c>
      <c r="E263" s="156" t="s">
        <v>85</v>
      </c>
      <c r="F263" s="18">
        <v>90400</v>
      </c>
    </row>
    <row r="264" spans="1:6" ht="20.25" customHeight="1">
      <c r="A264" s="123" t="s">
        <v>517</v>
      </c>
      <c r="B264" s="41" t="s">
        <v>3</v>
      </c>
      <c r="C264" s="95" t="s">
        <v>3</v>
      </c>
      <c r="D264" s="28" t="s">
        <v>518</v>
      </c>
      <c r="E264" s="149"/>
      <c r="F264" s="29">
        <f>F265+F266</f>
        <v>1271000</v>
      </c>
    </row>
    <row r="265" spans="1:6" ht="21.75" customHeight="1">
      <c r="A265" s="75" t="s">
        <v>110</v>
      </c>
      <c r="B265" s="42" t="s">
        <v>3</v>
      </c>
      <c r="C265" s="96" t="s">
        <v>3</v>
      </c>
      <c r="D265" s="8" t="s">
        <v>518</v>
      </c>
      <c r="E265" s="156" t="s">
        <v>85</v>
      </c>
      <c r="F265" s="18">
        <v>514887</v>
      </c>
    </row>
    <row r="266" spans="1:6" ht="17.25" customHeight="1">
      <c r="A266" s="12" t="s">
        <v>81</v>
      </c>
      <c r="B266" s="42" t="s">
        <v>3</v>
      </c>
      <c r="C266" s="96" t="s">
        <v>3</v>
      </c>
      <c r="D266" s="8" t="s">
        <v>518</v>
      </c>
      <c r="E266" s="156" t="s">
        <v>80</v>
      </c>
      <c r="F266" s="18">
        <v>756113</v>
      </c>
    </row>
    <row r="267" spans="1:6" ht="29.25" customHeight="1">
      <c r="A267" s="102" t="s">
        <v>167</v>
      </c>
      <c r="B267" s="61" t="s">
        <v>3</v>
      </c>
      <c r="C267" s="66" t="s">
        <v>3</v>
      </c>
      <c r="D267" s="28" t="s">
        <v>555</v>
      </c>
      <c r="E267" s="57"/>
      <c r="F267" s="29">
        <f>SUM(F268:F269)</f>
        <v>141300</v>
      </c>
    </row>
    <row r="268" spans="1:6" ht="17.25" customHeight="1">
      <c r="A268" s="75" t="s">
        <v>110</v>
      </c>
      <c r="B268" s="42" t="s">
        <v>3</v>
      </c>
      <c r="C268" s="96" t="s">
        <v>3</v>
      </c>
      <c r="D268" s="8" t="s">
        <v>555</v>
      </c>
      <c r="E268" s="156" t="s">
        <v>85</v>
      </c>
      <c r="F268" s="18">
        <v>57242</v>
      </c>
    </row>
    <row r="269" spans="1:6" ht="24" customHeight="1">
      <c r="A269" s="12" t="s">
        <v>81</v>
      </c>
      <c r="B269" s="42" t="s">
        <v>3</v>
      </c>
      <c r="C269" s="96" t="s">
        <v>3</v>
      </c>
      <c r="D269" s="8" t="s">
        <v>555</v>
      </c>
      <c r="E269" s="170" t="s">
        <v>80</v>
      </c>
      <c r="F269" s="18">
        <v>84058</v>
      </c>
    </row>
    <row r="270" spans="1:6" ht="31.5" customHeight="1">
      <c r="A270" s="102" t="s">
        <v>397</v>
      </c>
      <c r="B270" s="61" t="s">
        <v>3</v>
      </c>
      <c r="C270" s="66" t="s">
        <v>3</v>
      </c>
      <c r="D270" s="28" t="s">
        <v>445</v>
      </c>
      <c r="E270" s="156"/>
      <c r="F270" s="29">
        <f>F271+F272+F273</f>
        <v>204920.8</v>
      </c>
    </row>
    <row r="271" spans="1:6" ht="12.75">
      <c r="A271" s="315" t="s">
        <v>439</v>
      </c>
      <c r="B271" s="42" t="s">
        <v>3</v>
      </c>
      <c r="C271" s="64" t="s">
        <v>3</v>
      </c>
      <c r="D271" s="8" t="s">
        <v>445</v>
      </c>
      <c r="E271" s="156" t="s">
        <v>107</v>
      </c>
      <c r="F271" s="392">
        <v>93379.93</v>
      </c>
    </row>
    <row r="272" spans="1:6" ht="25.5">
      <c r="A272" s="315" t="s">
        <v>432</v>
      </c>
      <c r="B272" s="42" t="s">
        <v>3</v>
      </c>
      <c r="C272" s="64" t="s">
        <v>3</v>
      </c>
      <c r="D272" s="8" t="s">
        <v>445</v>
      </c>
      <c r="E272" s="156" t="s">
        <v>416</v>
      </c>
      <c r="F272" s="392">
        <v>30034.15</v>
      </c>
    </row>
    <row r="273" spans="1:6" ht="12.75">
      <c r="A273" s="317" t="s">
        <v>81</v>
      </c>
      <c r="B273" s="42" t="s">
        <v>3</v>
      </c>
      <c r="C273" s="64" t="s">
        <v>3</v>
      </c>
      <c r="D273" s="8" t="s">
        <v>445</v>
      </c>
      <c r="E273" s="156" t="s">
        <v>80</v>
      </c>
      <c r="F273" s="392">
        <v>81506.72</v>
      </c>
    </row>
    <row r="274" spans="1:6" ht="12.75">
      <c r="A274" s="26" t="s">
        <v>25</v>
      </c>
      <c r="B274" s="40" t="s">
        <v>3</v>
      </c>
      <c r="C274" s="86" t="s">
        <v>5</v>
      </c>
      <c r="D274" s="7"/>
      <c r="E274" s="148"/>
      <c r="F274" s="19">
        <f>F275+F283+F289+F291+F293+F296</f>
        <v>14905084.64</v>
      </c>
    </row>
    <row r="275" spans="1:6" ht="16.5" customHeight="1">
      <c r="A275" s="25" t="s">
        <v>168</v>
      </c>
      <c r="B275" s="43" t="s">
        <v>3</v>
      </c>
      <c r="C275" s="65" t="s">
        <v>5</v>
      </c>
      <c r="D275" s="11" t="s">
        <v>477</v>
      </c>
      <c r="E275" s="151"/>
      <c r="F275" s="17">
        <f>SUM(F276:F282)</f>
        <v>10409810</v>
      </c>
    </row>
    <row r="276" spans="1:6" ht="12.75">
      <c r="A276" s="75" t="s">
        <v>439</v>
      </c>
      <c r="B276" s="42" t="s">
        <v>3</v>
      </c>
      <c r="C276" s="64" t="s">
        <v>5</v>
      </c>
      <c r="D276" s="8" t="s">
        <v>477</v>
      </c>
      <c r="E276" s="161" t="s">
        <v>107</v>
      </c>
      <c r="F276" s="18">
        <v>7083034.1</v>
      </c>
    </row>
    <row r="277" spans="1:6" ht="12.75">
      <c r="A277" s="75" t="s">
        <v>109</v>
      </c>
      <c r="B277" s="42" t="s">
        <v>3</v>
      </c>
      <c r="C277" s="64" t="s">
        <v>5</v>
      </c>
      <c r="D277" s="8" t="s">
        <v>477</v>
      </c>
      <c r="E277" s="161" t="s">
        <v>108</v>
      </c>
      <c r="F277" s="18">
        <v>311000</v>
      </c>
    </row>
    <row r="278" spans="1:7" ht="25.5">
      <c r="A278" s="315" t="s">
        <v>432</v>
      </c>
      <c r="B278" s="42" t="s">
        <v>3</v>
      </c>
      <c r="C278" s="64" t="s">
        <v>5</v>
      </c>
      <c r="D278" s="8" t="s">
        <v>477</v>
      </c>
      <c r="E278" s="161" t="s">
        <v>416</v>
      </c>
      <c r="F278" s="18">
        <v>2409758.68</v>
      </c>
      <c r="G278" s="300"/>
    </row>
    <row r="279" spans="1:6" ht="12.75">
      <c r="A279" s="75" t="s">
        <v>110</v>
      </c>
      <c r="B279" s="42" t="s">
        <v>3</v>
      </c>
      <c r="C279" s="64" t="s">
        <v>5</v>
      </c>
      <c r="D279" s="8" t="s">
        <v>477</v>
      </c>
      <c r="E279" s="161" t="s">
        <v>85</v>
      </c>
      <c r="F279" s="18">
        <v>485000</v>
      </c>
    </row>
    <row r="280" spans="1:6" ht="12.75">
      <c r="A280" s="75" t="s">
        <v>100</v>
      </c>
      <c r="B280" s="42" t="s">
        <v>3</v>
      </c>
      <c r="C280" s="64" t="s">
        <v>5</v>
      </c>
      <c r="D280" s="8" t="s">
        <v>477</v>
      </c>
      <c r="E280" s="156" t="s">
        <v>103</v>
      </c>
      <c r="F280" s="18">
        <v>10000</v>
      </c>
    </row>
    <row r="281" spans="1:6" ht="17.25" customHeight="1">
      <c r="A281" s="75" t="s">
        <v>102</v>
      </c>
      <c r="B281" s="42" t="s">
        <v>3</v>
      </c>
      <c r="C281" s="64" t="s">
        <v>5</v>
      </c>
      <c r="D281" s="8" t="s">
        <v>477</v>
      </c>
      <c r="E281" s="156" t="s">
        <v>104</v>
      </c>
      <c r="F281" s="18">
        <v>26790</v>
      </c>
    </row>
    <row r="282" spans="1:6" ht="12.75">
      <c r="A282" s="271" t="s">
        <v>502</v>
      </c>
      <c r="B282" s="42" t="s">
        <v>3</v>
      </c>
      <c r="C282" s="64" t="s">
        <v>5</v>
      </c>
      <c r="D282" s="8" t="s">
        <v>477</v>
      </c>
      <c r="E282" s="156" t="s">
        <v>501</v>
      </c>
      <c r="F282" s="18">
        <v>84227.22</v>
      </c>
    </row>
    <row r="283" spans="1:6" ht="15.75" customHeight="1">
      <c r="A283" s="102" t="s">
        <v>302</v>
      </c>
      <c r="B283" s="61" t="s">
        <v>3</v>
      </c>
      <c r="C283" s="66" t="s">
        <v>5</v>
      </c>
      <c r="D283" s="28" t="s">
        <v>495</v>
      </c>
      <c r="E283" s="57"/>
      <c r="F283" s="29">
        <f>SUM(F284:F288)</f>
        <v>1173074.6400000001</v>
      </c>
    </row>
    <row r="284" spans="1:6" ht="12.75">
      <c r="A284" s="75" t="s">
        <v>109</v>
      </c>
      <c r="B284" s="42" t="s">
        <v>3</v>
      </c>
      <c r="C284" s="96" t="s">
        <v>5</v>
      </c>
      <c r="D284" s="8" t="s">
        <v>495</v>
      </c>
      <c r="E284" s="156" t="s">
        <v>108</v>
      </c>
      <c r="F284" s="18">
        <v>16190</v>
      </c>
    </row>
    <row r="285" spans="1:6" ht="25.5">
      <c r="A285" s="75" t="s">
        <v>146</v>
      </c>
      <c r="B285" s="42" t="s">
        <v>3</v>
      </c>
      <c r="C285" s="96" t="s">
        <v>5</v>
      </c>
      <c r="D285" s="8" t="s">
        <v>495</v>
      </c>
      <c r="E285" s="156" t="s">
        <v>147</v>
      </c>
      <c r="F285" s="18">
        <v>0</v>
      </c>
    </row>
    <row r="286" spans="1:7" ht="25.5">
      <c r="A286" s="75" t="s">
        <v>390</v>
      </c>
      <c r="B286" s="42" t="s">
        <v>3</v>
      </c>
      <c r="C286" s="96" t="s">
        <v>5</v>
      </c>
      <c r="D286" s="8" t="s">
        <v>495</v>
      </c>
      <c r="E286" s="156" t="s">
        <v>85</v>
      </c>
      <c r="F286" s="18">
        <v>33350</v>
      </c>
      <c r="G286" s="300"/>
    </row>
    <row r="287" spans="1:6" ht="12.75">
      <c r="A287" s="271" t="s">
        <v>343</v>
      </c>
      <c r="B287" s="205" t="s">
        <v>3</v>
      </c>
      <c r="C287" s="96" t="s">
        <v>5</v>
      </c>
      <c r="D287" s="8" t="s">
        <v>495</v>
      </c>
      <c r="E287" s="156" t="s">
        <v>80</v>
      </c>
      <c r="F287" s="18">
        <f>619418+504116.64</f>
        <v>1123534.6400000001</v>
      </c>
    </row>
    <row r="288" spans="1:6" ht="16.5" customHeight="1">
      <c r="A288" s="12" t="s">
        <v>81</v>
      </c>
      <c r="B288" s="42" t="s">
        <v>3</v>
      </c>
      <c r="C288" s="96" t="s">
        <v>5</v>
      </c>
      <c r="D288" s="8" t="s">
        <v>495</v>
      </c>
      <c r="E288" s="156" t="s">
        <v>80</v>
      </c>
      <c r="F288" s="18">
        <v>0</v>
      </c>
    </row>
    <row r="289" spans="1:6" ht="22.5" customHeight="1">
      <c r="A289" s="31" t="s">
        <v>542</v>
      </c>
      <c r="B289" s="41" t="s">
        <v>3</v>
      </c>
      <c r="C289" s="95" t="s">
        <v>5</v>
      </c>
      <c r="D289" s="28" t="s">
        <v>519</v>
      </c>
      <c r="E289" s="149"/>
      <c r="F289" s="29">
        <f>F290</f>
        <v>1316668</v>
      </c>
    </row>
    <row r="290" spans="1:6" ht="25.5">
      <c r="A290" s="75" t="s">
        <v>390</v>
      </c>
      <c r="B290" s="42" t="s">
        <v>3</v>
      </c>
      <c r="C290" s="96" t="s">
        <v>5</v>
      </c>
      <c r="D290" s="8" t="s">
        <v>519</v>
      </c>
      <c r="E290" s="156" t="s">
        <v>85</v>
      </c>
      <c r="F290" s="18">
        <v>1316668</v>
      </c>
    </row>
    <row r="291" spans="1:6" ht="25.5">
      <c r="A291" s="31" t="s">
        <v>541</v>
      </c>
      <c r="B291" s="41" t="s">
        <v>3</v>
      </c>
      <c r="C291" s="95" t="s">
        <v>5</v>
      </c>
      <c r="D291" s="28" t="s">
        <v>556</v>
      </c>
      <c r="E291" s="156"/>
      <c r="F291" s="29">
        <f>F292</f>
        <v>92600</v>
      </c>
    </row>
    <row r="292" spans="1:6" ht="25.5">
      <c r="A292" s="75" t="s">
        <v>390</v>
      </c>
      <c r="B292" s="42" t="s">
        <v>3</v>
      </c>
      <c r="C292" s="96" t="s">
        <v>5</v>
      </c>
      <c r="D292" s="8" t="s">
        <v>556</v>
      </c>
      <c r="E292" s="156" t="s">
        <v>85</v>
      </c>
      <c r="F292" s="18">
        <v>92600</v>
      </c>
    </row>
    <row r="293" spans="1:6" ht="12.75">
      <c r="A293" s="31" t="s">
        <v>169</v>
      </c>
      <c r="B293" s="41" t="s">
        <v>3</v>
      </c>
      <c r="C293" s="66" t="s">
        <v>5</v>
      </c>
      <c r="D293" s="28" t="s">
        <v>446</v>
      </c>
      <c r="E293" s="149"/>
      <c r="F293" s="29">
        <f>F294+F295</f>
        <v>1520232</v>
      </c>
    </row>
    <row r="294" spans="1:6" ht="18" customHeight="1">
      <c r="A294" s="75" t="s">
        <v>110</v>
      </c>
      <c r="B294" s="42" t="s">
        <v>3</v>
      </c>
      <c r="C294" s="64" t="s">
        <v>5</v>
      </c>
      <c r="D294" s="8" t="s">
        <v>446</v>
      </c>
      <c r="E294" s="161" t="s">
        <v>85</v>
      </c>
      <c r="F294" s="18">
        <v>935232</v>
      </c>
    </row>
    <row r="295" spans="1:6" ht="18" customHeight="1">
      <c r="A295" s="12" t="s">
        <v>81</v>
      </c>
      <c r="B295" s="42" t="s">
        <v>3</v>
      </c>
      <c r="C295" s="64" t="s">
        <v>5</v>
      </c>
      <c r="D295" s="8" t="s">
        <v>446</v>
      </c>
      <c r="E295" s="161" t="s">
        <v>80</v>
      </c>
      <c r="F295" s="18">
        <v>585000</v>
      </c>
    </row>
    <row r="296" spans="1:6" ht="12.75">
      <c r="A296" s="31" t="s">
        <v>170</v>
      </c>
      <c r="B296" s="41" t="s">
        <v>3</v>
      </c>
      <c r="C296" s="66" t="s">
        <v>5</v>
      </c>
      <c r="D296" s="28" t="s">
        <v>447</v>
      </c>
      <c r="E296" s="149"/>
      <c r="F296" s="29">
        <f>F297+F298</f>
        <v>392700</v>
      </c>
    </row>
    <row r="297" spans="1:6" ht="18.75" customHeight="1">
      <c r="A297" s="75" t="s">
        <v>110</v>
      </c>
      <c r="B297" s="42" t="s">
        <v>3</v>
      </c>
      <c r="C297" s="64" t="s">
        <v>5</v>
      </c>
      <c r="D297" s="8" t="s">
        <v>447</v>
      </c>
      <c r="E297" s="161" t="s">
        <v>85</v>
      </c>
      <c r="F297" s="18">
        <v>211700</v>
      </c>
    </row>
    <row r="298" spans="1:6" ht="22.5" customHeight="1">
      <c r="A298" s="12" t="s">
        <v>81</v>
      </c>
      <c r="B298" s="42" t="s">
        <v>3</v>
      </c>
      <c r="C298" s="64" t="s">
        <v>5</v>
      </c>
      <c r="D298" s="8" t="s">
        <v>447</v>
      </c>
      <c r="E298" s="161" t="s">
        <v>80</v>
      </c>
      <c r="F298" s="18">
        <v>181000</v>
      </c>
    </row>
    <row r="299" spans="1:6" ht="18" customHeight="1">
      <c r="A299" s="52" t="s">
        <v>67</v>
      </c>
      <c r="B299" s="45" t="s">
        <v>4</v>
      </c>
      <c r="C299" s="92"/>
      <c r="D299" s="13"/>
      <c r="E299" s="167"/>
      <c r="F299" s="20">
        <f>F300</f>
        <v>17380532.27</v>
      </c>
    </row>
    <row r="300" spans="1:6" ht="12.75">
      <c r="A300" s="26" t="s">
        <v>26</v>
      </c>
      <c r="B300" s="36" t="s">
        <v>4</v>
      </c>
      <c r="C300" s="86" t="s">
        <v>2</v>
      </c>
      <c r="D300" s="7"/>
      <c r="E300" s="148"/>
      <c r="F300" s="21">
        <f>F301+F325+F327+F329</f>
        <v>17380532.27</v>
      </c>
    </row>
    <row r="301" spans="1:6" ht="12.75">
      <c r="A301" s="25" t="s">
        <v>176</v>
      </c>
      <c r="B301" s="246" t="s">
        <v>4</v>
      </c>
      <c r="C301" s="247" t="s">
        <v>2</v>
      </c>
      <c r="D301" s="248" t="s">
        <v>402</v>
      </c>
      <c r="E301" s="249"/>
      <c r="F301" s="250">
        <f>F302+F304+F306+F311+F314+F317+F320</f>
        <v>12473200</v>
      </c>
    </row>
    <row r="302" spans="1:6" ht="25.5">
      <c r="A302" s="347" t="s">
        <v>533</v>
      </c>
      <c r="B302" s="61" t="s">
        <v>4</v>
      </c>
      <c r="C302" s="66" t="s">
        <v>2</v>
      </c>
      <c r="D302" s="28" t="s">
        <v>534</v>
      </c>
      <c r="E302" s="161"/>
      <c r="F302" s="29">
        <f>F303</f>
        <v>691800</v>
      </c>
    </row>
    <row r="303" spans="1:6" ht="21.75" customHeight="1">
      <c r="A303" s="75" t="s">
        <v>110</v>
      </c>
      <c r="B303" s="205" t="s">
        <v>4</v>
      </c>
      <c r="C303" s="64" t="s">
        <v>2</v>
      </c>
      <c r="D303" s="8" t="s">
        <v>534</v>
      </c>
      <c r="E303" s="161" t="s">
        <v>85</v>
      </c>
      <c r="F303" s="18">
        <v>691800</v>
      </c>
    </row>
    <row r="304" spans="1:6" ht="38.25">
      <c r="A304" s="347" t="s">
        <v>547</v>
      </c>
      <c r="B304" s="61" t="s">
        <v>4</v>
      </c>
      <c r="C304" s="66" t="s">
        <v>2</v>
      </c>
      <c r="D304" s="28" t="s">
        <v>548</v>
      </c>
      <c r="E304" s="161"/>
      <c r="F304" s="29">
        <f>F305</f>
        <v>76900</v>
      </c>
    </row>
    <row r="305" spans="1:6" ht="18.75" customHeight="1">
      <c r="A305" s="75" t="s">
        <v>110</v>
      </c>
      <c r="B305" s="205" t="s">
        <v>4</v>
      </c>
      <c r="C305" s="64" t="s">
        <v>2</v>
      </c>
      <c r="D305" s="8" t="s">
        <v>548</v>
      </c>
      <c r="E305" s="161" t="s">
        <v>85</v>
      </c>
      <c r="F305" s="18">
        <v>76900</v>
      </c>
    </row>
    <row r="306" spans="1:6" ht="18" customHeight="1">
      <c r="A306" s="24" t="s">
        <v>171</v>
      </c>
      <c r="B306" s="36" t="s">
        <v>208</v>
      </c>
      <c r="C306" s="86" t="s">
        <v>2</v>
      </c>
      <c r="D306" s="7" t="s">
        <v>403</v>
      </c>
      <c r="E306" s="148"/>
      <c r="F306" s="21">
        <f>F309+F307</f>
        <v>11329500</v>
      </c>
    </row>
    <row r="307" spans="1:6" ht="33.75" customHeight="1">
      <c r="A307" s="195" t="s">
        <v>175</v>
      </c>
      <c r="B307" s="35" t="s">
        <v>4</v>
      </c>
      <c r="C307" s="66" t="s">
        <v>2</v>
      </c>
      <c r="D307" s="28" t="s">
        <v>448</v>
      </c>
      <c r="E307" s="149"/>
      <c r="F307" s="29">
        <f>SUM(F308:F308)</f>
        <v>9829500</v>
      </c>
    </row>
    <row r="308" spans="1:6" ht="31.5" customHeight="1">
      <c r="A308" s="315" t="s">
        <v>111</v>
      </c>
      <c r="B308" s="44" t="s">
        <v>4</v>
      </c>
      <c r="C308" s="64" t="s">
        <v>2</v>
      </c>
      <c r="D308" s="8" t="s">
        <v>448</v>
      </c>
      <c r="E308" s="161" t="s">
        <v>112</v>
      </c>
      <c r="F308" s="18">
        <v>9829500</v>
      </c>
    </row>
    <row r="309" spans="1:6" ht="27" customHeight="1">
      <c r="A309" s="328" t="s">
        <v>173</v>
      </c>
      <c r="B309" s="35" t="s">
        <v>4</v>
      </c>
      <c r="C309" s="66" t="s">
        <v>2</v>
      </c>
      <c r="D309" s="28" t="s">
        <v>491</v>
      </c>
      <c r="E309" s="149"/>
      <c r="F309" s="29">
        <f>SUM(F310:F310)</f>
        <v>1500000</v>
      </c>
    </row>
    <row r="310" spans="1:6" ht="25.5">
      <c r="A310" s="315" t="s">
        <v>111</v>
      </c>
      <c r="B310" s="44" t="s">
        <v>4</v>
      </c>
      <c r="C310" s="64" t="s">
        <v>2</v>
      </c>
      <c r="D310" s="8" t="s">
        <v>491</v>
      </c>
      <c r="E310" s="161" t="s">
        <v>112</v>
      </c>
      <c r="F310" s="18">
        <v>1500000</v>
      </c>
    </row>
    <row r="311" spans="1:6" ht="12.75">
      <c r="A311" s="235" t="s">
        <v>180</v>
      </c>
      <c r="B311" s="236" t="s">
        <v>4</v>
      </c>
      <c r="C311" s="233" t="s">
        <v>2</v>
      </c>
      <c r="D311" s="237" t="s">
        <v>404</v>
      </c>
      <c r="E311" s="238"/>
      <c r="F311" s="239">
        <f>F312</f>
        <v>15000</v>
      </c>
    </row>
    <row r="312" spans="1:6" ht="18.75" customHeight="1">
      <c r="A312" s="226" t="s">
        <v>181</v>
      </c>
      <c r="B312" s="188" t="s">
        <v>4</v>
      </c>
      <c r="C312" s="189" t="s">
        <v>2</v>
      </c>
      <c r="D312" s="30" t="s">
        <v>449</v>
      </c>
      <c r="E312" s="191"/>
      <c r="F312" s="192">
        <f>F313</f>
        <v>15000</v>
      </c>
    </row>
    <row r="313" spans="1:6" ht="12.75">
      <c r="A313" s="315" t="s">
        <v>81</v>
      </c>
      <c r="B313" s="34" t="s">
        <v>4</v>
      </c>
      <c r="C313" s="64" t="s">
        <v>2</v>
      </c>
      <c r="D313" s="8" t="s">
        <v>449</v>
      </c>
      <c r="E313" s="156" t="s">
        <v>80</v>
      </c>
      <c r="F313" s="18">
        <v>15000</v>
      </c>
    </row>
    <row r="314" spans="1:7" ht="12.75">
      <c r="A314" s="230" t="s">
        <v>184</v>
      </c>
      <c r="B314" s="240" t="s">
        <v>4</v>
      </c>
      <c r="C314" s="231" t="s">
        <v>2</v>
      </c>
      <c r="D314" s="233" t="s">
        <v>405</v>
      </c>
      <c r="E314" s="234"/>
      <c r="F314" s="232">
        <f>F315</f>
        <v>360000</v>
      </c>
      <c r="G314" s="300"/>
    </row>
    <row r="315" spans="1:7" ht="12.75">
      <c r="A315" s="31" t="s">
        <v>186</v>
      </c>
      <c r="B315" s="41" t="s">
        <v>4</v>
      </c>
      <c r="C315" s="66" t="s">
        <v>2</v>
      </c>
      <c r="D315" s="28" t="s">
        <v>450</v>
      </c>
      <c r="E315" s="149"/>
      <c r="F315" s="29">
        <f>F316</f>
        <v>360000</v>
      </c>
      <c r="G315" s="300"/>
    </row>
    <row r="316" spans="1:6" ht="12.75">
      <c r="A316" s="315" t="s">
        <v>81</v>
      </c>
      <c r="B316" s="42" t="s">
        <v>4</v>
      </c>
      <c r="C316" s="64" t="s">
        <v>2</v>
      </c>
      <c r="D316" s="8" t="s">
        <v>450</v>
      </c>
      <c r="E316" s="156" t="s">
        <v>80</v>
      </c>
      <c r="F316" s="18">
        <v>360000</v>
      </c>
    </row>
    <row r="317" spans="1:6" ht="12.75">
      <c r="A317" s="25" t="s">
        <v>170</v>
      </c>
      <c r="B317" s="240" t="s">
        <v>4</v>
      </c>
      <c r="C317" s="231" t="s">
        <v>2</v>
      </c>
      <c r="D317" s="11" t="s">
        <v>406</v>
      </c>
      <c r="E317" s="234"/>
      <c r="F317" s="232">
        <f>F318</f>
        <v>0</v>
      </c>
    </row>
    <row r="318" spans="1:6" ht="25.5">
      <c r="A318" s="31" t="s">
        <v>189</v>
      </c>
      <c r="B318" s="41" t="s">
        <v>4</v>
      </c>
      <c r="C318" s="66" t="s">
        <v>2</v>
      </c>
      <c r="D318" s="28" t="s">
        <v>451</v>
      </c>
      <c r="E318" s="149"/>
      <c r="F318" s="29">
        <f>F319</f>
        <v>0</v>
      </c>
    </row>
    <row r="319" spans="1:6" ht="12.75">
      <c r="A319" s="315" t="s">
        <v>81</v>
      </c>
      <c r="B319" s="205" t="s">
        <v>4</v>
      </c>
      <c r="C319" s="64" t="s">
        <v>2</v>
      </c>
      <c r="D319" s="8" t="s">
        <v>451</v>
      </c>
      <c r="E319" s="156" t="s">
        <v>80</v>
      </c>
      <c r="F319" s="18"/>
    </row>
    <row r="320" spans="1:7" ht="12.75">
      <c r="A320" s="314" t="s">
        <v>190</v>
      </c>
      <c r="B320" s="251" t="s">
        <v>4</v>
      </c>
      <c r="C320" s="231" t="s">
        <v>2</v>
      </c>
      <c r="D320" s="233" t="s">
        <v>407</v>
      </c>
      <c r="E320" s="234"/>
      <c r="F320" s="232">
        <f>F321+F323</f>
        <v>0</v>
      </c>
      <c r="G320" s="300"/>
    </row>
    <row r="321" spans="1:7" ht="25.5" customHeight="1">
      <c r="A321" s="226" t="s">
        <v>191</v>
      </c>
      <c r="B321" s="61" t="s">
        <v>4</v>
      </c>
      <c r="C321" s="66" t="s">
        <v>2</v>
      </c>
      <c r="D321" s="28" t="s">
        <v>452</v>
      </c>
      <c r="E321" s="149"/>
      <c r="F321" s="29">
        <f>F322</f>
        <v>0</v>
      </c>
      <c r="G321" s="300"/>
    </row>
    <row r="322" spans="1:6" ht="12.75">
      <c r="A322" s="315" t="s">
        <v>81</v>
      </c>
      <c r="B322" s="205" t="s">
        <v>4</v>
      </c>
      <c r="C322" s="64" t="s">
        <v>2</v>
      </c>
      <c r="D322" s="8" t="s">
        <v>452</v>
      </c>
      <c r="E322" s="156" t="s">
        <v>80</v>
      </c>
      <c r="F322" s="18"/>
    </row>
    <row r="323" spans="1:6" ht="25.5">
      <c r="A323" s="295" t="s">
        <v>364</v>
      </c>
      <c r="B323" s="296" t="s">
        <v>4</v>
      </c>
      <c r="C323" s="297" t="s">
        <v>2</v>
      </c>
      <c r="D323" s="28" t="s">
        <v>453</v>
      </c>
      <c r="E323" s="298"/>
      <c r="F323" s="299">
        <f>F324</f>
        <v>0</v>
      </c>
    </row>
    <row r="324" spans="1:6" ht="18.75" customHeight="1">
      <c r="A324" s="315" t="s">
        <v>81</v>
      </c>
      <c r="B324" s="42" t="s">
        <v>4</v>
      </c>
      <c r="C324" s="64" t="s">
        <v>2</v>
      </c>
      <c r="D324" s="8" t="s">
        <v>453</v>
      </c>
      <c r="E324" s="161" t="s">
        <v>80</v>
      </c>
      <c r="F324" s="18"/>
    </row>
    <row r="325" spans="1:6" ht="18.75" customHeight="1">
      <c r="A325" s="347" t="s">
        <v>533</v>
      </c>
      <c r="B325" s="61" t="s">
        <v>4</v>
      </c>
      <c r="C325" s="66" t="s">
        <v>2</v>
      </c>
      <c r="D325" s="28" t="s">
        <v>532</v>
      </c>
      <c r="E325" s="161"/>
      <c r="F325" s="29">
        <f>F326</f>
        <v>764200</v>
      </c>
    </row>
    <row r="326" spans="1:6" ht="18.75" customHeight="1">
      <c r="A326" s="98" t="s">
        <v>277</v>
      </c>
      <c r="B326" s="205" t="s">
        <v>4</v>
      </c>
      <c r="C326" s="64" t="s">
        <v>2</v>
      </c>
      <c r="D326" s="8" t="s">
        <v>532</v>
      </c>
      <c r="E326" s="161" t="s">
        <v>133</v>
      </c>
      <c r="F326" s="18">
        <v>764200</v>
      </c>
    </row>
    <row r="327" spans="1:6" ht="39.75" customHeight="1">
      <c r="A327" s="347" t="s">
        <v>335</v>
      </c>
      <c r="B327" s="41" t="s">
        <v>4</v>
      </c>
      <c r="C327" s="66" t="s">
        <v>2</v>
      </c>
      <c r="D327" s="28" t="s">
        <v>500</v>
      </c>
      <c r="E327" s="260"/>
      <c r="F327" s="346">
        <f>F328</f>
        <v>2089416</v>
      </c>
    </row>
    <row r="328" spans="1:6" ht="25.5">
      <c r="A328" s="98" t="s">
        <v>277</v>
      </c>
      <c r="B328" s="205" t="s">
        <v>4</v>
      </c>
      <c r="C328" s="8" t="s">
        <v>2</v>
      </c>
      <c r="D328" s="8" t="s">
        <v>500</v>
      </c>
      <c r="E328" s="16" t="s">
        <v>133</v>
      </c>
      <c r="F328" s="273">
        <v>2089416</v>
      </c>
    </row>
    <row r="329" spans="1:6" ht="25.5">
      <c r="A329" s="306" t="s">
        <v>527</v>
      </c>
      <c r="B329" s="61" t="s">
        <v>4</v>
      </c>
      <c r="C329" s="28" t="s">
        <v>2</v>
      </c>
      <c r="D329" s="28" t="s">
        <v>526</v>
      </c>
      <c r="E329" s="180"/>
      <c r="F329" s="346">
        <f>F330</f>
        <v>2053716.27</v>
      </c>
    </row>
    <row r="330" spans="1:6" ht="25.5">
      <c r="A330" s="98" t="s">
        <v>277</v>
      </c>
      <c r="B330" s="205" t="s">
        <v>4</v>
      </c>
      <c r="C330" s="8" t="s">
        <v>2</v>
      </c>
      <c r="D330" s="8" t="s">
        <v>526</v>
      </c>
      <c r="E330" s="260" t="s">
        <v>133</v>
      </c>
      <c r="F330" s="273">
        <v>2053716.27</v>
      </c>
    </row>
    <row r="331" spans="1:7" ht="15.75">
      <c r="A331" s="254" t="s">
        <v>209</v>
      </c>
      <c r="B331" s="107" t="s">
        <v>5</v>
      </c>
      <c r="C331" s="109"/>
      <c r="D331" s="108"/>
      <c r="E331" s="146"/>
      <c r="F331" s="105">
        <f>F332</f>
        <v>300000</v>
      </c>
      <c r="G331" s="300"/>
    </row>
    <row r="332" spans="1:6" ht="18.75" customHeight="1">
      <c r="A332" s="252" t="s">
        <v>210</v>
      </c>
      <c r="B332" s="33" t="s">
        <v>5</v>
      </c>
      <c r="C332" s="86" t="s">
        <v>2</v>
      </c>
      <c r="D332" s="7"/>
      <c r="E332" s="148"/>
      <c r="F332" s="19">
        <f>F333</f>
        <v>300000</v>
      </c>
    </row>
    <row r="333" spans="1:6" ht="12.75">
      <c r="A333" s="132" t="s">
        <v>265</v>
      </c>
      <c r="B333" s="35" t="s">
        <v>5</v>
      </c>
      <c r="C333" s="66" t="s">
        <v>2</v>
      </c>
      <c r="D333" s="28" t="s">
        <v>454</v>
      </c>
      <c r="E333" s="149"/>
      <c r="F333" s="29">
        <f>F334</f>
        <v>300000</v>
      </c>
    </row>
    <row r="334" spans="1:6" ht="31.5" customHeight="1" hidden="1">
      <c r="A334" s="253" t="s">
        <v>81</v>
      </c>
      <c r="B334" s="44" t="s">
        <v>5</v>
      </c>
      <c r="C334" s="64" t="s">
        <v>2</v>
      </c>
      <c r="D334" s="8" t="s">
        <v>454</v>
      </c>
      <c r="E334" s="156" t="s">
        <v>80</v>
      </c>
      <c r="F334" s="18">
        <v>300000</v>
      </c>
    </row>
    <row r="335" spans="1:6" ht="15.75" customHeight="1" hidden="1">
      <c r="A335" s="214" t="s">
        <v>13</v>
      </c>
      <c r="B335" s="107" t="s">
        <v>7</v>
      </c>
      <c r="C335" s="109"/>
      <c r="D335" s="108"/>
      <c r="E335" s="146"/>
      <c r="F335" s="105">
        <f>F336+F339+F344+F350+F369</f>
        <v>61404544.31</v>
      </c>
    </row>
    <row r="336" spans="1:6" ht="12.75">
      <c r="A336" s="24" t="s">
        <v>18</v>
      </c>
      <c r="B336" s="33" t="s">
        <v>7</v>
      </c>
      <c r="C336" s="86" t="s">
        <v>2</v>
      </c>
      <c r="D336" s="7"/>
      <c r="E336" s="148"/>
      <c r="F336" s="19">
        <f>F337</f>
        <v>3690000</v>
      </c>
    </row>
    <row r="337" spans="1:6" ht="12.75">
      <c r="A337" s="31" t="s">
        <v>32</v>
      </c>
      <c r="B337" s="35" t="s">
        <v>7</v>
      </c>
      <c r="C337" s="66" t="s">
        <v>2</v>
      </c>
      <c r="D337" s="28" t="s">
        <v>455</v>
      </c>
      <c r="E337" s="149"/>
      <c r="F337" s="29">
        <f>F338</f>
        <v>3690000</v>
      </c>
    </row>
    <row r="338" spans="1:6" ht="24.75" customHeight="1">
      <c r="A338" s="12" t="s">
        <v>120</v>
      </c>
      <c r="B338" s="44" t="s">
        <v>7</v>
      </c>
      <c r="C338" s="64" t="s">
        <v>2</v>
      </c>
      <c r="D338" s="8" t="s">
        <v>455</v>
      </c>
      <c r="E338" s="156" t="s">
        <v>121</v>
      </c>
      <c r="F338" s="18">
        <v>3690000</v>
      </c>
    </row>
    <row r="339" spans="1:6" ht="12.75">
      <c r="A339" s="24" t="s">
        <v>14</v>
      </c>
      <c r="B339" s="33" t="s">
        <v>7</v>
      </c>
      <c r="C339" s="86" t="s">
        <v>9</v>
      </c>
      <c r="D339" s="8"/>
      <c r="E339" s="156"/>
      <c r="F339" s="19">
        <f>F340+F342</f>
        <v>24448000</v>
      </c>
    </row>
    <row r="340" spans="1:6" ht="36">
      <c r="A340" s="213" t="s">
        <v>42</v>
      </c>
      <c r="B340" s="197" t="s">
        <v>7</v>
      </c>
      <c r="C340" s="199" t="s">
        <v>9</v>
      </c>
      <c r="D340" s="189" t="s">
        <v>456</v>
      </c>
      <c r="E340" s="199"/>
      <c r="F340" s="200">
        <f>F341</f>
        <v>23542000</v>
      </c>
    </row>
    <row r="341" spans="1:6" ht="25.5">
      <c r="A341" s="53" t="s">
        <v>111</v>
      </c>
      <c r="B341" s="34" t="s">
        <v>7</v>
      </c>
      <c r="C341" s="64" t="s">
        <v>9</v>
      </c>
      <c r="D341" s="8" t="s">
        <v>456</v>
      </c>
      <c r="E341" s="156" t="s">
        <v>112</v>
      </c>
      <c r="F341" s="18">
        <v>23542000</v>
      </c>
    </row>
    <row r="342" spans="1:6" ht="89.25">
      <c r="A342" s="212" t="s">
        <v>40</v>
      </c>
      <c r="B342" s="35" t="s">
        <v>7</v>
      </c>
      <c r="C342" s="66" t="s">
        <v>9</v>
      </c>
      <c r="D342" s="28" t="s">
        <v>457</v>
      </c>
      <c r="E342" s="149"/>
      <c r="F342" s="29">
        <f>F343</f>
        <v>906000</v>
      </c>
    </row>
    <row r="343" spans="1:6" ht="12.75">
      <c r="A343" s="12" t="s">
        <v>118</v>
      </c>
      <c r="B343" s="34" t="s">
        <v>7</v>
      </c>
      <c r="C343" s="64" t="s">
        <v>9</v>
      </c>
      <c r="D343" s="8" t="s">
        <v>457</v>
      </c>
      <c r="E343" s="156" t="s">
        <v>80</v>
      </c>
      <c r="F343" s="18">
        <v>906000</v>
      </c>
    </row>
    <row r="344" spans="1:6" ht="12.75">
      <c r="A344" s="24" t="s">
        <v>15</v>
      </c>
      <c r="B344" s="33" t="s">
        <v>7</v>
      </c>
      <c r="C344" s="86" t="s">
        <v>11</v>
      </c>
      <c r="D344" s="8"/>
      <c r="E344" s="156"/>
      <c r="F344" s="19">
        <f>F348+F345</f>
        <v>6125544.3100000005</v>
      </c>
    </row>
    <row r="345" spans="1:6" ht="25.5">
      <c r="A345" s="31" t="s">
        <v>521</v>
      </c>
      <c r="B345" s="35" t="s">
        <v>7</v>
      </c>
      <c r="C345" s="66" t="s">
        <v>11</v>
      </c>
      <c r="D345" s="28" t="s">
        <v>520</v>
      </c>
      <c r="E345" s="156"/>
      <c r="F345" s="29">
        <f>F346+F347</f>
        <v>5775544.3100000005</v>
      </c>
    </row>
    <row r="346" spans="1:6" ht="12.75">
      <c r="A346" s="12" t="s">
        <v>113</v>
      </c>
      <c r="B346" s="34" t="s">
        <v>7</v>
      </c>
      <c r="C346" s="64" t="s">
        <v>11</v>
      </c>
      <c r="D346" s="8" t="s">
        <v>520</v>
      </c>
      <c r="E346" s="156" t="s">
        <v>114</v>
      </c>
      <c r="F346" s="18">
        <f>2526000+89544.31</f>
        <v>2615544.31</v>
      </c>
    </row>
    <row r="347" spans="1:6" ht="25.5">
      <c r="A347" s="258" t="s">
        <v>277</v>
      </c>
      <c r="B347" s="34" t="s">
        <v>7</v>
      </c>
      <c r="C347" s="64" t="s">
        <v>11</v>
      </c>
      <c r="D347" s="8" t="s">
        <v>520</v>
      </c>
      <c r="E347" s="156" t="s">
        <v>80</v>
      </c>
      <c r="F347" s="18">
        <v>3160000</v>
      </c>
    </row>
    <row r="348" spans="1:6" ht="12.75">
      <c r="A348" s="31" t="s">
        <v>271</v>
      </c>
      <c r="B348" s="46" t="s">
        <v>7</v>
      </c>
      <c r="C348" s="97" t="s">
        <v>11</v>
      </c>
      <c r="D348" s="28" t="s">
        <v>458</v>
      </c>
      <c r="E348" s="28"/>
      <c r="F348" s="29">
        <f>F349</f>
        <v>350000</v>
      </c>
    </row>
    <row r="349" spans="1:6" ht="12.75">
      <c r="A349" s="12" t="s">
        <v>118</v>
      </c>
      <c r="B349" s="34" t="s">
        <v>7</v>
      </c>
      <c r="C349" s="64" t="s">
        <v>11</v>
      </c>
      <c r="D349" s="8" t="s">
        <v>458</v>
      </c>
      <c r="E349" s="156" t="s">
        <v>80</v>
      </c>
      <c r="F349" s="18">
        <v>350000</v>
      </c>
    </row>
    <row r="350" spans="1:6" ht="14.25" customHeight="1">
      <c r="A350" s="24" t="s">
        <v>57</v>
      </c>
      <c r="B350" s="33" t="s">
        <v>7</v>
      </c>
      <c r="C350" s="86" t="s">
        <v>12</v>
      </c>
      <c r="D350" s="10"/>
      <c r="E350" s="175"/>
      <c r="F350" s="19">
        <f>F355+F359+F351+F365+F367</f>
        <v>26941000</v>
      </c>
    </row>
    <row r="351" spans="1:6" ht="38.25">
      <c r="A351" s="31" t="s">
        <v>49</v>
      </c>
      <c r="B351" s="41" t="s">
        <v>7</v>
      </c>
      <c r="C351" s="95" t="s">
        <v>12</v>
      </c>
      <c r="D351" s="28" t="s">
        <v>461</v>
      </c>
      <c r="E351" s="169"/>
      <c r="F351" s="29">
        <f>SUM(F352:F354)</f>
        <v>6064000</v>
      </c>
    </row>
    <row r="352" spans="1:6" ht="12.75">
      <c r="A352" s="75" t="s">
        <v>83</v>
      </c>
      <c r="B352" s="42" t="s">
        <v>7</v>
      </c>
      <c r="C352" s="96" t="s">
        <v>12</v>
      </c>
      <c r="D352" s="8" t="s">
        <v>461</v>
      </c>
      <c r="E352" s="170" t="s">
        <v>85</v>
      </c>
      <c r="F352" s="18">
        <v>107454</v>
      </c>
    </row>
    <row r="353" spans="1:6" ht="12.75">
      <c r="A353" s="12" t="s">
        <v>118</v>
      </c>
      <c r="B353" s="42" t="s">
        <v>7</v>
      </c>
      <c r="C353" s="96" t="s">
        <v>12</v>
      </c>
      <c r="D353" s="8" t="s">
        <v>461</v>
      </c>
      <c r="E353" s="170" t="s">
        <v>119</v>
      </c>
      <c r="F353" s="18">
        <v>5556546</v>
      </c>
    </row>
    <row r="354" spans="1:6" ht="12.75">
      <c r="A354" s="12" t="s">
        <v>81</v>
      </c>
      <c r="B354" s="42" t="s">
        <v>122</v>
      </c>
      <c r="C354" s="96" t="s">
        <v>12</v>
      </c>
      <c r="D354" s="8" t="s">
        <v>461</v>
      </c>
      <c r="E354" s="170" t="s">
        <v>80</v>
      </c>
      <c r="F354" s="18">
        <v>400000</v>
      </c>
    </row>
    <row r="355" spans="1:6" ht="38.25">
      <c r="A355" s="31" t="s">
        <v>77</v>
      </c>
      <c r="B355" s="41" t="s">
        <v>7</v>
      </c>
      <c r="C355" s="95" t="s">
        <v>12</v>
      </c>
      <c r="D355" s="28" t="s">
        <v>459</v>
      </c>
      <c r="E355" s="169"/>
      <c r="F355" s="29">
        <f>F356+F357+F358</f>
        <v>19571000</v>
      </c>
    </row>
    <row r="356" spans="1:6" ht="12.75">
      <c r="A356" s="75" t="s">
        <v>83</v>
      </c>
      <c r="B356" s="42" t="s">
        <v>7</v>
      </c>
      <c r="C356" s="96" t="s">
        <v>12</v>
      </c>
      <c r="D356" s="8" t="s">
        <v>459</v>
      </c>
      <c r="E356" s="170" t="s">
        <v>85</v>
      </c>
      <c r="F356" s="18">
        <v>30000</v>
      </c>
    </row>
    <row r="357" spans="1:6" ht="12.75">
      <c r="A357" s="12" t="s">
        <v>118</v>
      </c>
      <c r="B357" s="42" t="s">
        <v>7</v>
      </c>
      <c r="C357" s="96" t="s">
        <v>12</v>
      </c>
      <c r="D357" s="8" t="s">
        <v>459</v>
      </c>
      <c r="E357" s="170" t="s">
        <v>119</v>
      </c>
      <c r="F357" s="18">
        <v>12851100</v>
      </c>
    </row>
    <row r="358" spans="1:6" ht="12.75">
      <c r="A358" s="12" t="s">
        <v>113</v>
      </c>
      <c r="B358" s="42" t="s">
        <v>7</v>
      </c>
      <c r="C358" s="96" t="s">
        <v>12</v>
      </c>
      <c r="D358" s="8" t="s">
        <v>459</v>
      </c>
      <c r="E358" s="170" t="s">
        <v>114</v>
      </c>
      <c r="F358" s="18">
        <v>6689900</v>
      </c>
    </row>
    <row r="359" spans="1:6" ht="12.75">
      <c r="A359" s="101" t="s">
        <v>58</v>
      </c>
      <c r="B359" s="41" t="s">
        <v>7</v>
      </c>
      <c r="C359" s="95" t="s">
        <v>12</v>
      </c>
      <c r="D359" s="28" t="s">
        <v>460</v>
      </c>
      <c r="E359" s="169"/>
      <c r="F359" s="29">
        <f>SUM(F360:F364)</f>
        <v>620000</v>
      </c>
    </row>
    <row r="360" spans="1:6" ht="12.75">
      <c r="A360" s="75" t="s">
        <v>109</v>
      </c>
      <c r="B360" s="34" t="s">
        <v>7</v>
      </c>
      <c r="C360" s="64" t="s">
        <v>12</v>
      </c>
      <c r="D360" s="8" t="s">
        <v>460</v>
      </c>
      <c r="E360" s="156" t="s">
        <v>108</v>
      </c>
      <c r="F360" s="18">
        <v>0</v>
      </c>
    </row>
    <row r="361" spans="1:6" ht="12.75">
      <c r="A361" s="75" t="s">
        <v>86</v>
      </c>
      <c r="B361" s="34" t="s">
        <v>7</v>
      </c>
      <c r="C361" s="64" t="s">
        <v>12</v>
      </c>
      <c r="D361" s="8" t="s">
        <v>460</v>
      </c>
      <c r="E361" s="156" t="s">
        <v>87</v>
      </c>
      <c r="F361" s="18">
        <f>468500-12000</f>
        <v>456500</v>
      </c>
    </row>
    <row r="362" spans="1:6" ht="12.75">
      <c r="A362" s="75" t="s">
        <v>91</v>
      </c>
      <c r="B362" s="34" t="s">
        <v>7</v>
      </c>
      <c r="C362" s="64" t="s">
        <v>12</v>
      </c>
      <c r="D362" s="8" t="s">
        <v>460</v>
      </c>
      <c r="E362" s="156" t="s">
        <v>93</v>
      </c>
      <c r="F362" s="18">
        <v>22000</v>
      </c>
    </row>
    <row r="363" spans="1:6" ht="12.75">
      <c r="A363" s="75" t="s">
        <v>82</v>
      </c>
      <c r="B363" s="34" t="s">
        <v>7</v>
      </c>
      <c r="C363" s="64" t="s">
        <v>12</v>
      </c>
      <c r="D363" s="8" t="s">
        <v>460</v>
      </c>
      <c r="E363" s="156" t="s">
        <v>470</v>
      </c>
      <c r="F363" s="18">
        <v>66500</v>
      </c>
    </row>
    <row r="364" spans="1:6" ht="12.75">
      <c r="A364" s="75" t="s">
        <v>83</v>
      </c>
      <c r="B364" s="34" t="s">
        <v>7</v>
      </c>
      <c r="C364" s="64" t="s">
        <v>12</v>
      </c>
      <c r="D364" s="8" t="s">
        <v>460</v>
      </c>
      <c r="E364" s="156" t="s">
        <v>85</v>
      </c>
      <c r="F364" s="18">
        <v>75000</v>
      </c>
    </row>
    <row r="365" spans="1:6" ht="25.5">
      <c r="A365" s="54" t="s">
        <v>37</v>
      </c>
      <c r="B365" s="32" t="s">
        <v>7</v>
      </c>
      <c r="C365" s="152" t="s">
        <v>12</v>
      </c>
      <c r="D365" s="125" t="s">
        <v>462</v>
      </c>
      <c r="E365" s="176"/>
      <c r="F365" s="127">
        <f>F366</f>
        <v>343000</v>
      </c>
    </row>
    <row r="366" spans="1:6" ht="25.5">
      <c r="A366" s="75" t="s">
        <v>151</v>
      </c>
      <c r="B366" s="47" t="s">
        <v>7</v>
      </c>
      <c r="C366" s="153" t="s">
        <v>12</v>
      </c>
      <c r="D366" s="129" t="s">
        <v>462</v>
      </c>
      <c r="E366" s="173" t="s">
        <v>142</v>
      </c>
      <c r="F366" s="131">
        <v>343000</v>
      </c>
    </row>
    <row r="367" spans="1:6" ht="38.25">
      <c r="A367" s="101" t="s">
        <v>543</v>
      </c>
      <c r="B367" s="41" t="s">
        <v>7</v>
      </c>
      <c r="C367" s="95" t="s">
        <v>12</v>
      </c>
      <c r="D367" s="28" t="s">
        <v>544</v>
      </c>
      <c r="E367" s="169"/>
      <c r="F367" s="29">
        <f>F368</f>
        <v>343000</v>
      </c>
    </row>
    <row r="368" spans="1:6" ht="12.75">
      <c r="A368" s="75" t="s">
        <v>83</v>
      </c>
      <c r="B368" s="42" t="s">
        <v>7</v>
      </c>
      <c r="C368" s="96" t="s">
        <v>12</v>
      </c>
      <c r="D368" s="8" t="s">
        <v>544</v>
      </c>
      <c r="E368" s="170" t="s">
        <v>142</v>
      </c>
      <c r="F368" s="18">
        <v>343000</v>
      </c>
    </row>
    <row r="369" spans="1:6" ht="12.75">
      <c r="A369" s="24" t="s">
        <v>195</v>
      </c>
      <c r="B369" s="33" t="s">
        <v>7</v>
      </c>
      <c r="C369" s="86" t="s">
        <v>196</v>
      </c>
      <c r="D369" s="10"/>
      <c r="E369" s="175"/>
      <c r="F369" s="19">
        <f>F370</f>
        <v>200000</v>
      </c>
    </row>
    <row r="370" spans="1:6" ht="12.75">
      <c r="A370" s="31" t="s">
        <v>193</v>
      </c>
      <c r="B370" s="41" t="s">
        <v>7</v>
      </c>
      <c r="C370" s="95" t="s">
        <v>196</v>
      </c>
      <c r="D370" s="28" t="s">
        <v>463</v>
      </c>
      <c r="E370" s="169"/>
      <c r="F370" s="29">
        <f>F371+F372</f>
        <v>200000</v>
      </c>
    </row>
    <row r="371" spans="1:6" ht="25.5">
      <c r="A371" s="75" t="s">
        <v>263</v>
      </c>
      <c r="B371" s="42" t="s">
        <v>7</v>
      </c>
      <c r="C371" s="96" t="s">
        <v>196</v>
      </c>
      <c r="D371" s="8" t="s">
        <v>463</v>
      </c>
      <c r="E371" s="170" t="s">
        <v>260</v>
      </c>
      <c r="F371" s="18">
        <v>0</v>
      </c>
    </row>
    <row r="372" spans="1:6" ht="12.75">
      <c r="A372" s="75" t="s">
        <v>83</v>
      </c>
      <c r="B372" s="42" t="s">
        <v>7</v>
      </c>
      <c r="C372" s="96" t="s">
        <v>196</v>
      </c>
      <c r="D372" s="8" t="s">
        <v>463</v>
      </c>
      <c r="E372" s="170" t="s">
        <v>85</v>
      </c>
      <c r="F372" s="18">
        <v>200000</v>
      </c>
    </row>
    <row r="373" spans="1:6" ht="12.75">
      <c r="A373" s="103" t="s">
        <v>59</v>
      </c>
      <c r="B373" s="80" t="s">
        <v>33</v>
      </c>
      <c r="C373" s="104"/>
      <c r="D373" s="73"/>
      <c r="E373" s="177"/>
      <c r="F373" s="105">
        <f>F374</f>
        <v>5305707.54</v>
      </c>
    </row>
    <row r="374" spans="1:6" ht="12.75">
      <c r="A374" s="106" t="s">
        <v>66</v>
      </c>
      <c r="B374" s="60" t="s">
        <v>33</v>
      </c>
      <c r="C374" s="93" t="s">
        <v>8</v>
      </c>
      <c r="D374" s="7"/>
      <c r="E374" s="171"/>
      <c r="F374" s="19">
        <f>F375</f>
        <v>5305707.54</v>
      </c>
    </row>
    <row r="375" spans="1:6" ht="12.75">
      <c r="A375" s="25" t="s">
        <v>215</v>
      </c>
      <c r="B375" s="242" t="s">
        <v>33</v>
      </c>
      <c r="C375" s="243" t="s">
        <v>8</v>
      </c>
      <c r="D375" s="233" t="s">
        <v>408</v>
      </c>
      <c r="E375" s="244"/>
      <c r="F375" s="232">
        <f>F376+F379</f>
        <v>5305707.54</v>
      </c>
    </row>
    <row r="376" spans="1:6" ht="25.5">
      <c r="A376" s="221" t="s">
        <v>198</v>
      </c>
      <c r="B376" s="58" t="s">
        <v>33</v>
      </c>
      <c r="C376" s="28" t="s">
        <v>8</v>
      </c>
      <c r="D376" s="28" t="s">
        <v>464</v>
      </c>
      <c r="E376" s="28"/>
      <c r="F376" s="29">
        <f>F377</f>
        <v>300000</v>
      </c>
    </row>
    <row r="377" spans="1:6" ht="12.75">
      <c r="A377" s="75" t="s">
        <v>83</v>
      </c>
      <c r="B377" s="34" t="s">
        <v>33</v>
      </c>
      <c r="C377" s="64" t="s">
        <v>8</v>
      </c>
      <c r="D377" s="8" t="s">
        <v>464</v>
      </c>
      <c r="E377" s="156" t="s">
        <v>85</v>
      </c>
      <c r="F377" s="18">
        <v>300000</v>
      </c>
    </row>
    <row r="378" spans="1:6" ht="12.75">
      <c r="A378" s="31" t="s">
        <v>200</v>
      </c>
      <c r="B378" s="323" t="s">
        <v>33</v>
      </c>
      <c r="C378" s="97" t="s">
        <v>8</v>
      </c>
      <c r="D378" s="322" t="s">
        <v>478</v>
      </c>
      <c r="E378" s="174"/>
      <c r="F378" s="29">
        <f>F379</f>
        <v>5005707.54</v>
      </c>
    </row>
    <row r="379" spans="1:6" ht="25.5">
      <c r="A379" s="75" t="s">
        <v>201</v>
      </c>
      <c r="B379" s="34" t="s">
        <v>33</v>
      </c>
      <c r="C379" s="64" t="s">
        <v>8</v>
      </c>
      <c r="D379" s="8" t="s">
        <v>478</v>
      </c>
      <c r="E379" s="156" t="s">
        <v>203</v>
      </c>
      <c r="F379" s="18">
        <v>5005707.54</v>
      </c>
    </row>
    <row r="380" spans="1:6" ht="12.75">
      <c r="A380" s="82" t="s">
        <v>60</v>
      </c>
      <c r="B380" s="80" t="s">
        <v>6</v>
      </c>
      <c r="C380" s="104"/>
      <c r="D380" s="73"/>
      <c r="E380" s="177"/>
      <c r="F380" s="105">
        <f>F381</f>
        <v>600000</v>
      </c>
    </row>
    <row r="381" spans="1:6" ht="12.75">
      <c r="A381" s="106" t="s">
        <v>29</v>
      </c>
      <c r="B381" s="60" t="s">
        <v>6</v>
      </c>
      <c r="C381" s="93" t="s">
        <v>9</v>
      </c>
      <c r="D381" s="7"/>
      <c r="E381" s="171"/>
      <c r="F381" s="19">
        <f>F382</f>
        <v>600000</v>
      </c>
    </row>
    <row r="382" spans="1:6" ht="12.75">
      <c r="A382" s="143" t="s">
        <v>234</v>
      </c>
      <c r="B382" s="118" t="s">
        <v>6</v>
      </c>
      <c r="C382" s="90" t="s">
        <v>9</v>
      </c>
      <c r="D382" s="14" t="s">
        <v>465</v>
      </c>
      <c r="E382" s="162"/>
      <c r="F382" s="17">
        <f>F383</f>
        <v>600000</v>
      </c>
    </row>
    <row r="383" spans="1:6" ht="25.5">
      <c r="A383" s="75" t="s">
        <v>128</v>
      </c>
      <c r="B383" s="34" t="s">
        <v>6</v>
      </c>
      <c r="C383" s="64" t="s">
        <v>9</v>
      </c>
      <c r="D383" s="8" t="s">
        <v>465</v>
      </c>
      <c r="E383" s="156" t="s">
        <v>127</v>
      </c>
      <c r="F383" s="18">
        <v>600000</v>
      </c>
    </row>
    <row r="384" spans="1:6" ht="15.75">
      <c r="A384" s="111" t="s">
        <v>56</v>
      </c>
      <c r="B384" s="107" t="s">
        <v>50</v>
      </c>
      <c r="C384" s="109"/>
      <c r="D384" s="108"/>
      <c r="E384" s="146"/>
      <c r="F384" s="115">
        <f>F385</f>
        <v>3302000</v>
      </c>
    </row>
    <row r="385" spans="1:6" ht="12.75">
      <c r="A385" s="325" t="s">
        <v>123</v>
      </c>
      <c r="B385" s="324" t="s">
        <v>50</v>
      </c>
      <c r="C385" s="84" t="s">
        <v>2</v>
      </c>
      <c r="D385" s="15"/>
      <c r="E385" s="178"/>
      <c r="F385" s="393">
        <f>F386+F388</f>
        <v>3302000</v>
      </c>
    </row>
    <row r="386" spans="1:6" ht="12.75">
      <c r="A386" s="102" t="s">
        <v>123</v>
      </c>
      <c r="B386" s="35" t="s">
        <v>50</v>
      </c>
      <c r="C386" s="66" t="s">
        <v>2</v>
      </c>
      <c r="D386" s="28" t="s">
        <v>466</v>
      </c>
      <c r="E386" s="149"/>
      <c r="F386" s="29">
        <f>F387</f>
        <v>2990000</v>
      </c>
    </row>
    <row r="387" spans="1:6" ht="12.75">
      <c r="A387" s="98" t="s">
        <v>204</v>
      </c>
      <c r="B387" s="34" t="s">
        <v>50</v>
      </c>
      <c r="C387" s="64" t="s">
        <v>2</v>
      </c>
      <c r="D387" s="8" t="s">
        <v>466</v>
      </c>
      <c r="E387" s="156" t="s">
        <v>124</v>
      </c>
      <c r="F387" s="18">
        <v>2990000</v>
      </c>
    </row>
    <row r="388" spans="1:6" ht="25.5">
      <c r="A388" s="102" t="s">
        <v>545</v>
      </c>
      <c r="B388" s="35" t="s">
        <v>50</v>
      </c>
      <c r="C388" s="66" t="s">
        <v>2</v>
      </c>
      <c r="D388" s="28" t="s">
        <v>546</v>
      </c>
      <c r="E388" s="149"/>
      <c r="F388" s="29">
        <f>F389</f>
        <v>312000</v>
      </c>
    </row>
    <row r="389" spans="1:6" ht="12.75">
      <c r="A389" s="98" t="s">
        <v>204</v>
      </c>
      <c r="B389" s="34" t="s">
        <v>50</v>
      </c>
      <c r="C389" s="64" t="s">
        <v>2</v>
      </c>
      <c r="D389" s="8" t="s">
        <v>546</v>
      </c>
      <c r="E389" s="156" t="s">
        <v>124</v>
      </c>
      <c r="F389" s="18">
        <v>312000</v>
      </c>
    </row>
    <row r="390" spans="1:6" ht="25.5">
      <c r="A390" s="82" t="s">
        <v>62</v>
      </c>
      <c r="B390" s="72" t="s">
        <v>38</v>
      </c>
      <c r="C390" s="91"/>
      <c r="D390" s="73"/>
      <c r="E390" s="147"/>
      <c r="F390" s="105">
        <f>F391</f>
        <v>7083000</v>
      </c>
    </row>
    <row r="391" spans="1:6" ht="25.5">
      <c r="A391" s="55" t="s">
        <v>63</v>
      </c>
      <c r="B391" s="71" t="s">
        <v>38</v>
      </c>
      <c r="C391" s="154" t="s">
        <v>2</v>
      </c>
      <c r="D391" s="15"/>
      <c r="E391" s="179"/>
      <c r="F391" s="19">
        <f>F394+F392</f>
        <v>7083000</v>
      </c>
    </row>
    <row r="392" spans="1:6" ht="25.5">
      <c r="A392" s="68" t="s">
        <v>43</v>
      </c>
      <c r="B392" s="67" t="s">
        <v>38</v>
      </c>
      <c r="C392" s="67" t="s">
        <v>2</v>
      </c>
      <c r="D392" s="69" t="s">
        <v>468</v>
      </c>
      <c r="E392" s="180"/>
      <c r="F392" s="29">
        <f>F393</f>
        <v>6583000</v>
      </c>
    </row>
    <row r="393" spans="1:6" ht="12.75">
      <c r="A393" s="56" t="s">
        <v>125</v>
      </c>
      <c r="B393" s="63" t="s">
        <v>38</v>
      </c>
      <c r="C393" s="85" t="s">
        <v>2</v>
      </c>
      <c r="D393" s="310" t="s">
        <v>468</v>
      </c>
      <c r="E393" s="27" t="s">
        <v>126</v>
      </c>
      <c r="F393" s="273">
        <v>6583000</v>
      </c>
    </row>
    <row r="394" spans="1:6" ht="12.75">
      <c r="A394" s="70" t="s">
        <v>44</v>
      </c>
      <c r="B394" s="67" t="s">
        <v>38</v>
      </c>
      <c r="C394" s="67" t="s">
        <v>2</v>
      </c>
      <c r="D394" s="69" t="s">
        <v>467</v>
      </c>
      <c r="E394" s="180"/>
      <c r="F394" s="29">
        <f>F395</f>
        <v>500000</v>
      </c>
    </row>
    <row r="395" spans="1:6" ht="13.5" thickBot="1">
      <c r="A395" s="83" t="s">
        <v>125</v>
      </c>
      <c r="B395" s="6" t="s">
        <v>38</v>
      </c>
      <c r="C395" s="85" t="s">
        <v>2</v>
      </c>
      <c r="D395" s="309" t="s">
        <v>467</v>
      </c>
      <c r="E395" s="27" t="s">
        <v>126</v>
      </c>
      <c r="F395" s="273">
        <v>500000</v>
      </c>
    </row>
    <row r="396" spans="1:6" ht="16.5" thickBot="1">
      <c r="A396" s="320" t="s">
        <v>19</v>
      </c>
      <c r="B396" s="216"/>
      <c r="C396" s="217"/>
      <c r="D396" s="312"/>
      <c r="E396" s="218"/>
      <c r="F396" s="115">
        <f>F13+F91+F95+F99+F114+F151+F299+F331+F335+F373+F380+F384+F390</f>
        <v>431401000</v>
      </c>
    </row>
    <row r="397" ht="12.75">
      <c r="A397" s="319"/>
    </row>
    <row r="398" spans="3:6" ht="12.75">
      <c r="C398" s="224" t="s">
        <v>69</v>
      </c>
      <c r="D398" s="224"/>
      <c r="E398" s="224"/>
      <c r="F398" s="225">
        <f>F15+F19+F25+F64+F72+F80+F89+F104+F112+F116+F128+F135+F136+F140+F142+F149+F156+F158+F193+F203+F231+F234+F252+F257+F261+F267+F270+F275+F283+F291+F293+F296+F304+F307+F312+F315+F317+F320+F332+F336+F348+F370+F373+F380+F387+F394</f>
        <v>151051768.20999998</v>
      </c>
    </row>
    <row r="399" spans="3:6" ht="12.75">
      <c r="C399" s="224" t="s">
        <v>550</v>
      </c>
      <c r="D399" s="224"/>
      <c r="E399" s="224"/>
      <c r="F399" s="225"/>
    </row>
    <row r="400" spans="3:6" ht="12.75">
      <c r="C400" s="224" t="s">
        <v>70</v>
      </c>
      <c r="D400" s="224"/>
      <c r="E400" s="224"/>
      <c r="F400" s="225">
        <f>F154+F189+F191</f>
        <v>16000000</v>
      </c>
    </row>
    <row r="401" spans="3:6" ht="12.75">
      <c r="C401" s="224" t="s">
        <v>71</v>
      </c>
      <c r="D401" s="224"/>
      <c r="E401" s="224"/>
      <c r="F401" s="225">
        <f>F28+F33+F37+F62+F68+F70+F93+F97+F101+F109+F123+F125+F130+F132+F144+F146+F168+F179+F182+F186+F205+F208+F218+F228+F239+F242+F245+F248+F250+F264+F289+F302+F325+F327+F329+F339++F345+F350+F388+F392</f>
        <v>261605371.79</v>
      </c>
    </row>
    <row r="402" spans="3:6" ht="12.75">
      <c r="C402" s="224" t="s">
        <v>361</v>
      </c>
      <c r="D402" s="224"/>
      <c r="E402" s="224"/>
      <c r="F402" s="225">
        <f>F118+F120</f>
        <v>940860</v>
      </c>
    </row>
    <row r="403" spans="3:6" ht="12.75">
      <c r="C403" s="224" t="s">
        <v>72</v>
      </c>
      <c r="D403" s="224"/>
      <c r="E403" s="224"/>
      <c r="F403" s="225">
        <f>F43+F45+F49+F51+F53+F57+F59+F309</f>
        <v>1803000</v>
      </c>
    </row>
    <row r="404" spans="3:6" ht="12.75">
      <c r="C404" s="224"/>
      <c r="D404" s="224"/>
      <c r="E404" s="224"/>
      <c r="F404" s="225">
        <f>SUM(F398:F403)</f>
        <v>431401000</v>
      </c>
    </row>
  </sheetData>
  <sheetProtection/>
  <mergeCells count="7">
    <mergeCell ref="F7:F12"/>
    <mergeCell ref="A5:F5"/>
    <mergeCell ref="A7:A12"/>
    <mergeCell ref="B7:B12"/>
    <mergeCell ref="C7:C12"/>
    <mergeCell ref="D7:D12"/>
    <mergeCell ref="E7:E12"/>
  </mergeCells>
  <printOptions/>
  <pageMargins left="0.8267716535433072" right="0.15748031496062992" top="0.1968503937007874" bottom="0.15748031496062992" header="0.15748031496062992" footer="0.15748031496062992"/>
  <pageSetup fitToHeight="6" horizontalDpi="600" verticalDpi="600" orientation="portrait" paperSize="9" scale="65" r:id="rId1"/>
  <rowBreaks count="2" manualBreakCount="2">
    <brk id="55" max="5" man="1"/>
    <brk id="11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07"/>
  <sheetViews>
    <sheetView zoomScalePageLayoutView="0" workbookViewId="0" topLeftCell="A67">
      <selection activeCell="A249" sqref="A249"/>
    </sheetView>
  </sheetViews>
  <sheetFormatPr defaultColWidth="9.00390625" defaultRowHeight="12.75"/>
  <cols>
    <col min="1" max="1" width="57.625" style="0" customWidth="1"/>
    <col min="2" max="2" width="6.875" style="0" customWidth="1"/>
    <col min="3" max="3" width="6.375" style="0" customWidth="1"/>
    <col min="4" max="4" width="12.25390625" style="0" customWidth="1"/>
    <col min="5" max="5" width="6.25390625" style="0" customWidth="1"/>
    <col min="6" max="7" width="17.75390625" style="0" customWidth="1"/>
    <col min="8" max="8" width="14.125" style="0" customWidth="1"/>
    <col min="10" max="10" width="11.75390625" style="348" bestFit="1" customWidth="1"/>
    <col min="11" max="11" width="15.625" style="348" customWidth="1"/>
    <col min="12" max="12" width="9.125" style="348" customWidth="1"/>
    <col min="13" max="13" width="16.25390625" style="348" customWidth="1"/>
    <col min="14" max="14" width="11.75390625" style="348" bestFit="1" customWidth="1"/>
  </cols>
  <sheetData>
    <row r="2" ht="12.75">
      <c r="A2" s="340" t="s">
        <v>496</v>
      </c>
    </row>
    <row r="4" spans="1:6" ht="43.5" customHeight="1">
      <c r="A4" s="491" t="s">
        <v>391</v>
      </c>
      <c r="B4" s="491"/>
      <c r="C4" s="491"/>
      <c r="D4" s="491"/>
      <c r="E4" s="491"/>
      <c r="F4" s="491"/>
    </row>
    <row r="5" spans="1:5" ht="13.5" thickBot="1">
      <c r="A5" s="1"/>
      <c r="B5" s="2"/>
      <c r="C5" s="2"/>
      <c r="D5" s="4"/>
      <c r="E5" s="4"/>
    </row>
    <row r="6" spans="1:8" ht="12.75" customHeight="1">
      <c r="A6" s="475" t="s">
        <v>0</v>
      </c>
      <c r="B6" s="469" t="s">
        <v>1</v>
      </c>
      <c r="C6" s="487" t="s">
        <v>10</v>
      </c>
      <c r="D6" s="478" t="s">
        <v>20</v>
      </c>
      <c r="E6" s="481" t="s">
        <v>21</v>
      </c>
      <c r="F6" s="484" t="s">
        <v>497</v>
      </c>
      <c r="G6" s="484" t="s">
        <v>497</v>
      </c>
      <c r="H6" s="484" t="s">
        <v>274</v>
      </c>
    </row>
    <row r="7" spans="1:8" ht="12.75" customHeight="1">
      <c r="A7" s="476"/>
      <c r="B7" s="470"/>
      <c r="C7" s="488"/>
      <c r="D7" s="492"/>
      <c r="E7" s="482"/>
      <c r="F7" s="485"/>
      <c r="G7" s="485"/>
      <c r="H7" s="485"/>
    </row>
    <row r="8" spans="1:8" ht="12.75">
      <c r="A8" s="476"/>
      <c r="B8" s="470"/>
      <c r="C8" s="488"/>
      <c r="D8" s="492"/>
      <c r="E8" s="482"/>
      <c r="F8" s="485"/>
      <c r="G8" s="485"/>
      <c r="H8" s="485"/>
    </row>
    <row r="9" spans="1:8" ht="12.75">
      <c r="A9" s="476"/>
      <c r="B9" s="470"/>
      <c r="C9" s="488"/>
      <c r="D9" s="492"/>
      <c r="E9" s="482"/>
      <c r="F9" s="485"/>
      <c r="G9" s="485"/>
      <c r="H9" s="485"/>
    </row>
    <row r="10" spans="1:8" ht="12.75">
      <c r="A10" s="476"/>
      <c r="B10" s="470"/>
      <c r="C10" s="488"/>
      <c r="D10" s="492"/>
      <c r="E10" s="482"/>
      <c r="F10" s="485"/>
      <c r="G10" s="485"/>
      <c r="H10" s="485"/>
    </row>
    <row r="11" spans="1:8" ht="13.5" thickBot="1">
      <c r="A11" s="477"/>
      <c r="B11" s="471"/>
      <c r="C11" s="489"/>
      <c r="D11" s="493"/>
      <c r="E11" s="483"/>
      <c r="F11" s="486"/>
      <c r="G11" s="486"/>
      <c r="H11" s="485"/>
    </row>
    <row r="12" spans="1:8" ht="15.75">
      <c r="A12" s="120" t="s">
        <v>16</v>
      </c>
      <c r="B12" s="119" t="s">
        <v>2</v>
      </c>
      <c r="C12" s="144"/>
      <c r="D12" s="119"/>
      <c r="E12" s="155"/>
      <c r="F12" s="351">
        <f>F13+F17+F60+F63+F66</f>
        <v>25703724.509999998</v>
      </c>
      <c r="G12" s="351">
        <f>G13+G17+G60+G63+G66</f>
        <v>27027892.03</v>
      </c>
      <c r="H12" s="386">
        <f>G12-F12</f>
        <v>1324167.5200000033</v>
      </c>
    </row>
    <row r="13" spans="1:13" ht="37.5" customHeight="1">
      <c r="A13" s="48" t="s">
        <v>39</v>
      </c>
      <c r="B13" s="33" t="s">
        <v>2</v>
      </c>
      <c r="C13" s="86" t="s">
        <v>11</v>
      </c>
      <c r="D13" s="7"/>
      <c r="E13" s="148"/>
      <c r="F13" s="352">
        <f>F14</f>
        <v>264600</v>
      </c>
      <c r="G13" s="352">
        <f>G14</f>
        <v>264600</v>
      </c>
      <c r="H13" s="386">
        <f>G13-F13</f>
        <v>0</v>
      </c>
      <c r="J13" s="313"/>
      <c r="K13" s="313"/>
      <c r="L13" s="313"/>
      <c r="M13" s="349"/>
    </row>
    <row r="14" spans="1:12" ht="15.75" customHeight="1">
      <c r="A14" s="202" t="s">
        <v>129</v>
      </c>
      <c r="B14" s="201" t="s">
        <v>2</v>
      </c>
      <c r="C14" s="198" t="s">
        <v>11</v>
      </c>
      <c r="D14" s="28" t="s">
        <v>367</v>
      </c>
      <c r="E14" s="199"/>
      <c r="F14" s="353">
        <f>F15+F16</f>
        <v>264600</v>
      </c>
      <c r="G14" s="353">
        <f>G15+G16</f>
        <v>264600</v>
      </c>
      <c r="H14" s="386">
        <f aca="true" t="shared" si="0" ref="H14:H81">G14-F14</f>
        <v>0</v>
      </c>
      <c r="J14" s="313"/>
      <c r="K14" s="313"/>
      <c r="L14" s="313"/>
    </row>
    <row r="15" spans="1:12" ht="42.75" customHeight="1">
      <c r="A15" s="75" t="s">
        <v>261</v>
      </c>
      <c r="B15" s="34" t="s">
        <v>2</v>
      </c>
      <c r="C15" s="64" t="s">
        <v>11</v>
      </c>
      <c r="D15" s="8" t="s">
        <v>367</v>
      </c>
      <c r="E15" s="156" t="s">
        <v>260</v>
      </c>
      <c r="F15" s="354">
        <v>210600</v>
      </c>
      <c r="G15" s="354">
        <v>210600</v>
      </c>
      <c r="H15" s="386">
        <f t="shared" si="0"/>
        <v>0</v>
      </c>
      <c r="J15" s="313"/>
      <c r="K15" s="313"/>
      <c r="L15" s="313"/>
    </row>
    <row r="16" spans="1:13" ht="24" customHeight="1">
      <c r="A16" s="75" t="s">
        <v>83</v>
      </c>
      <c r="B16" s="34" t="s">
        <v>2</v>
      </c>
      <c r="C16" s="64" t="s">
        <v>11</v>
      </c>
      <c r="D16" s="8" t="s">
        <v>367</v>
      </c>
      <c r="E16" s="156" t="s">
        <v>85</v>
      </c>
      <c r="F16" s="354">
        <v>54000</v>
      </c>
      <c r="G16" s="354">
        <v>54000</v>
      </c>
      <c r="H16" s="386">
        <f t="shared" si="0"/>
        <v>0</v>
      </c>
      <c r="J16" s="313"/>
      <c r="K16" s="313"/>
      <c r="L16" s="313"/>
      <c r="M16" s="349"/>
    </row>
    <row r="17" spans="1:12" ht="29.25" customHeight="1">
      <c r="A17" s="24" t="s">
        <v>30</v>
      </c>
      <c r="B17" s="33" t="s">
        <v>2</v>
      </c>
      <c r="C17" s="86" t="s">
        <v>12</v>
      </c>
      <c r="D17" s="7"/>
      <c r="E17" s="148"/>
      <c r="F17" s="352">
        <f>F18+F24+F27+F32+F36+F42+F44+F48+F50+F52+F56+F58</f>
        <v>17532100</v>
      </c>
      <c r="G17" s="352">
        <f>G18+G24+G27+G32+G36+G42+G44+G48+G50+G52+G56+G58</f>
        <v>17532100</v>
      </c>
      <c r="H17" s="386">
        <f t="shared" si="0"/>
        <v>0</v>
      </c>
      <c r="J17" s="313"/>
      <c r="K17" s="313"/>
      <c r="L17" s="313"/>
    </row>
    <row r="18" spans="1:13" ht="28.5" customHeight="1">
      <c r="A18" s="196" t="s">
        <v>90</v>
      </c>
      <c r="B18" s="201" t="s">
        <v>2</v>
      </c>
      <c r="C18" s="198" t="s">
        <v>12</v>
      </c>
      <c r="D18" s="28" t="s">
        <v>409</v>
      </c>
      <c r="E18" s="199"/>
      <c r="F18" s="353">
        <f>SUM(F19:F23)</f>
        <v>15185100</v>
      </c>
      <c r="G18" s="353">
        <f>SUM(G19:G23)</f>
        <v>15185100</v>
      </c>
      <c r="H18" s="386">
        <f t="shared" si="0"/>
        <v>0</v>
      </c>
      <c r="J18" s="313"/>
      <c r="K18" s="313"/>
      <c r="L18" s="313"/>
      <c r="M18" s="349"/>
    </row>
    <row r="19" spans="1:13" ht="25.5" customHeight="1">
      <c r="A19" s="75" t="s">
        <v>471</v>
      </c>
      <c r="B19" s="34" t="s">
        <v>2</v>
      </c>
      <c r="C19" s="64" t="s">
        <v>12</v>
      </c>
      <c r="D19" s="8" t="s">
        <v>409</v>
      </c>
      <c r="E19" s="156" t="s">
        <v>87</v>
      </c>
      <c r="F19" s="318">
        <v>9839100</v>
      </c>
      <c r="G19" s="318">
        <v>9839100</v>
      </c>
      <c r="H19" s="386">
        <f t="shared" si="0"/>
        <v>0</v>
      </c>
      <c r="M19" s="350"/>
    </row>
    <row r="20" spans="1:8" ht="13.5" customHeight="1">
      <c r="A20" s="75" t="s">
        <v>91</v>
      </c>
      <c r="B20" s="34" t="s">
        <v>92</v>
      </c>
      <c r="C20" s="64" t="s">
        <v>12</v>
      </c>
      <c r="D20" s="8" t="s">
        <v>409</v>
      </c>
      <c r="E20" s="156" t="s">
        <v>93</v>
      </c>
      <c r="F20" s="354">
        <v>210000</v>
      </c>
      <c r="G20" s="354">
        <v>210000</v>
      </c>
      <c r="H20" s="386">
        <f t="shared" si="0"/>
        <v>0</v>
      </c>
    </row>
    <row r="21" spans="1:8" ht="39" customHeight="1">
      <c r="A21" s="315" t="s">
        <v>469</v>
      </c>
      <c r="B21" s="34" t="s">
        <v>92</v>
      </c>
      <c r="C21" s="64" t="s">
        <v>12</v>
      </c>
      <c r="D21" s="8" t="s">
        <v>409</v>
      </c>
      <c r="E21" s="156" t="s">
        <v>470</v>
      </c>
      <c r="F21" s="354">
        <v>3890000</v>
      </c>
      <c r="G21" s="354">
        <v>3890000</v>
      </c>
      <c r="H21" s="386">
        <f t="shared" si="0"/>
        <v>0</v>
      </c>
    </row>
    <row r="22" spans="1:8" ht="27.75" customHeight="1">
      <c r="A22" s="75" t="s">
        <v>83</v>
      </c>
      <c r="B22" s="34" t="s">
        <v>2</v>
      </c>
      <c r="C22" s="64" t="s">
        <v>12</v>
      </c>
      <c r="D22" s="8" t="s">
        <v>409</v>
      </c>
      <c r="E22" s="156" t="s">
        <v>85</v>
      </c>
      <c r="F22" s="354">
        <v>1246000</v>
      </c>
      <c r="G22" s="354">
        <v>1246000</v>
      </c>
      <c r="H22" s="386">
        <f t="shared" si="0"/>
        <v>0</v>
      </c>
    </row>
    <row r="23" spans="1:8" ht="27" customHeight="1">
      <c r="A23" s="12" t="s">
        <v>118</v>
      </c>
      <c r="B23" s="34" t="s">
        <v>2</v>
      </c>
      <c r="C23" s="64" t="s">
        <v>12</v>
      </c>
      <c r="D23" s="8" t="s">
        <v>409</v>
      </c>
      <c r="E23" s="156" t="s">
        <v>119</v>
      </c>
      <c r="F23" s="354"/>
      <c r="G23" s="354"/>
      <c r="H23" s="386">
        <f t="shared" si="0"/>
        <v>0</v>
      </c>
    </row>
    <row r="24" spans="1:8" ht="27" customHeight="1">
      <c r="A24" s="195" t="s">
        <v>36</v>
      </c>
      <c r="B24" s="35" t="s">
        <v>2</v>
      </c>
      <c r="C24" s="66" t="s">
        <v>12</v>
      </c>
      <c r="D24" s="28" t="s">
        <v>410</v>
      </c>
      <c r="E24" s="149"/>
      <c r="F24" s="355">
        <f>F25+F26</f>
        <v>1300000</v>
      </c>
      <c r="G24" s="355">
        <f>G25+G26</f>
        <v>1300000</v>
      </c>
      <c r="H24" s="386">
        <f t="shared" si="0"/>
        <v>0</v>
      </c>
    </row>
    <row r="25" spans="1:8" ht="21.75" customHeight="1">
      <c r="A25" s="75" t="s">
        <v>472</v>
      </c>
      <c r="B25" s="59" t="s">
        <v>2</v>
      </c>
      <c r="C25" s="64" t="s">
        <v>12</v>
      </c>
      <c r="D25" s="8" t="s">
        <v>410</v>
      </c>
      <c r="E25" s="156" t="s">
        <v>87</v>
      </c>
      <c r="F25" s="354">
        <v>1000000</v>
      </c>
      <c r="G25" s="354">
        <v>1000000</v>
      </c>
      <c r="H25" s="386">
        <f t="shared" si="0"/>
        <v>0</v>
      </c>
    </row>
    <row r="26" spans="1:8" ht="42" customHeight="1">
      <c r="A26" s="315" t="s">
        <v>469</v>
      </c>
      <c r="B26" s="59" t="s">
        <v>2</v>
      </c>
      <c r="C26" s="64" t="s">
        <v>12</v>
      </c>
      <c r="D26" s="8" t="s">
        <v>410</v>
      </c>
      <c r="E26" s="156" t="s">
        <v>470</v>
      </c>
      <c r="F26" s="354">
        <v>300000</v>
      </c>
      <c r="G26" s="354">
        <v>300000</v>
      </c>
      <c r="H26" s="386">
        <f t="shared" si="0"/>
        <v>0</v>
      </c>
    </row>
    <row r="27" spans="1:8" ht="30" customHeight="1">
      <c r="A27" s="74" t="s">
        <v>54</v>
      </c>
      <c r="B27" s="35" t="s">
        <v>2</v>
      </c>
      <c r="C27" s="66" t="s">
        <v>12</v>
      </c>
      <c r="D27" s="28" t="s">
        <v>411</v>
      </c>
      <c r="E27" s="149"/>
      <c r="F27" s="355">
        <f>SUM(F28:F31)</f>
        <v>333000</v>
      </c>
      <c r="G27" s="355">
        <f>SUM(G28:G31)</f>
        <v>333000</v>
      </c>
      <c r="H27" s="386">
        <f t="shared" si="0"/>
        <v>0</v>
      </c>
    </row>
    <row r="28" spans="1:8" ht="18.75" customHeight="1">
      <c r="A28" s="75" t="s">
        <v>472</v>
      </c>
      <c r="B28" s="34" t="s">
        <v>2</v>
      </c>
      <c r="C28" s="64" t="s">
        <v>12</v>
      </c>
      <c r="D28" s="8" t="s">
        <v>411</v>
      </c>
      <c r="E28" s="156" t="s">
        <v>87</v>
      </c>
      <c r="F28" s="354">
        <v>179019.94</v>
      </c>
      <c r="G28" s="354">
        <v>179019.94</v>
      </c>
      <c r="H28" s="386">
        <f t="shared" si="0"/>
        <v>0</v>
      </c>
    </row>
    <row r="29" spans="1:8" ht="18.75" customHeight="1">
      <c r="A29" s="75" t="s">
        <v>91</v>
      </c>
      <c r="B29" s="34" t="s">
        <v>2</v>
      </c>
      <c r="C29" s="64" t="s">
        <v>12</v>
      </c>
      <c r="D29" s="8" t="s">
        <v>411</v>
      </c>
      <c r="E29" s="156" t="s">
        <v>93</v>
      </c>
      <c r="F29" s="354">
        <v>15000</v>
      </c>
      <c r="G29" s="354">
        <v>15000</v>
      </c>
      <c r="H29" s="386">
        <f t="shared" si="0"/>
        <v>0</v>
      </c>
    </row>
    <row r="30" spans="1:8" ht="42.75" customHeight="1">
      <c r="A30" s="315" t="s">
        <v>469</v>
      </c>
      <c r="B30" s="34" t="s">
        <v>2</v>
      </c>
      <c r="C30" s="64" t="s">
        <v>12</v>
      </c>
      <c r="D30" s="8" t="s">
        <v>411</v>
      </c>
      <c r="E30" s="156" t="s">
        <v>470</v>
      </c>
      <c r="F30" s="354">
        <v>75980.06</v>
      </c>
      <c r="G30" s="354">
        <v>75980.06</v>
      </c>
      <c r="H30" s="386">
        <f t="shared" si="0"/>
        <v>0</v>
      </c>
    </row>
    <row r="31" spans="1:8" ht="30" customHeight="1">
      <c r="A31" s="75" t="s">
        <v>83</v>
      </c>
      <c r="B31" s="34" t="s">
        <v>2</v>
      </c>
      <c r="C31" s="64" t="s">
        <v>12</v>
      </c>
      <c r="D31" s="8" t="s">
        <v>411</v>
      </c>
      <c r="E31" s="156" t="s">
        <v>85</v>
      </c>
      <c r="F31" s="354">
        <v>63000</v>
      </c>
      <c r="G31" s="354">
        <v>63000</v>
      </c>
      <c r="H31" s="386">
        <f t="shared" si="0"/>
        <v>0</v>
      </c>
    </row>
    <row r="32" spans="1:8" ht="24.75" customHeight="1">
      <c r="A32" s="51" t="s">
        <v>41</v>
      </c>
      <c r="B32" s="35" t="s">
        <v>2</v>
      </c>
      <c r="C32" s="66" t="s">
        <v>12</v>
      </c>
      <c r="D32" s="28" t="s">
        <v>412</v>
      </c>
      <c r="E32" s="149"/>
      <c r="F32" s="355">
        <f>SUM(F33:F35)</f>
        <v>69000</v>
      </c>
      <c r="G32" s="355">
        <f>SUM(G33:G35)</f>
        <v>69000</v>
      </c>
      <c r="H32" s="386">
        <f t="shared" si="0"/>
        <v>0</v>
      </c>
    </row>
    <row r="33" spans="1:8" ht="29.25" customHeight="1">
      <c r="A33" s="75" t="s">
        <v>472</v>
      </c>
      <c r="B33" s="34" t="s">
        <v>2</v>
      </c>
      <c r="C33" s="64" t="s">
        <v>12</v>
      </c>
      <c r="D33" s="8" t="s">
        <v>412</v>
      </c>
      <c r="E33" s="156" t="s">
        <v>87</v>
      </c>
      <c r="F33" s="354">
        <v>52000</v>
      </c>
      <c r="G33" s="354">
        <v>52000</v>
      </c>
      <c r="H33" s="386">
        <f t="shared" si="0"/>
        <v>0</v>
      </c>
    </row>
    <row r="34" spans="1:8" ht="39" customHeight="1">
      <c r="A34" s="315" t="s">
        <v>469</v>
      </c>
      <c r="B34" s="34" t="s">
        <v>2</v>
      </c>
      <c r="C34" s="64" t="s">
        <v>12</v>
      </c>
      <c r="D34" s="8" t="s">
        <v>412</v>
      </c>
      <c r="E34" s="156" t="s">
        <v>470</v>
      </c>
      <c r="F34" s="354">
        <v>15000</v>
      </c>
      <c r="G34" s="354">
        <v>15000</v>
      </c>
      <c r="H34" s="386">
        <f t="shared" si="0"/>
        <v>0</v>
      </c>
    </row>
    <row r="35" spans="1:8" ht="30" customHeight="1">
      <c r="A35" s="75" t="s">
        <v>83</v>
      </c>
      <c r="B35" s="34" t="s">
        <v>2</v>
      </c>
      <c r="C35" s="64" t="s">
        <v>12</v>
      </c>
      <c r="D35" s="8" t="s">
        <v>412</v>
      </c>
      <c r="E35" s="156" t="s">
        <v>85</v>
      </c>
      <c r="F35" s="354">
        <v>2000</v>
      </c>
      <c r="G35" s="354">
        <v>2000</v>
      </c>
      <c r="H35" s="386">
        <f t="shared" si="0"/>
        <v>0</v>
      </c>
    </row>
    <row r="36" spans="1:8" ht="50.25" customHeight="1">
      <c r="A36" s="137" t="s">
        <v>78</v>
      </c>
      <c r="B36" s="138" t="s">
        <v>2</v>
      </c>
      <c r="C36" s="145" t="s">
        <v>12</v>
      </c>
      <c r="D36" s="133" t="s">
        <v>413</v>
      </c>
      <c r="E36" s="157"/>
      <c r="F36" s="355">
        <f>SUM(F37:F41)</f>
        <v>342000</v>
      </c>
      <c r="G36" s="355">
        <f>SUM(G37:G41)</f>
        <v>342000</v>
      </c>
      <c r="H36" s="386">
        <f t="shared" si="0"/>
        <v>0</v>
      </c>
    </row>
    <row r="37" spans="1:8" ht="27" customHeight="1">
      <c r="A37" s="75" t="s">
        <v>471</v>
      </c>
      <c r="B37" s="34" t="s">
        <v>2</v>
      </c>
      <c r="C37" s="64" t="s">
        <v>12</v>
      </c>
      <c r="D37" s="8" t="s">
        <v>413</v>
      </c>
      <c r="E37" s="156" t="s">
        <v>87</v>
      </c>
      <c r="F37" s="354">
        <v>214000</v>
      </c>
      <c r="G37" s="354">
        <v>214000</v>
      </c>
      <c r="H37" s="386">
        <f t="shared" si="0"/>
        <v>0</v>
      </c>
    </row>
    <row r="38" spans="1:8" ht="27" customHeight="1">
      <c r="A38" s="75" t="s">
        <v>91</v>
      </c>
      <c r="B38" s="34" t="s">
        <v>2</v>
      </c>
      <c r="C38" s="64" t="s">
        <v>12</v>
      </c>
      <c r="D38" s="8" t="s">
        <v>413</v>
      </c>
      <c r="E38" s="156" t="s">
        <v>93</v>
      </c>
      <c r="F38" s="354">
        <v>14000</v>
      </c>
      <c r="G38" s="354">
        <v>14000</v>
      </c>
      <c r="H38" s="386">
        <f t="shared" si="0"/>
        <v>0</v>
      </c>
    </row>
    <row r="39" spans="1:8" ht="27" customHeight="1">
      <c r="A39" s="315" t="s">
        <v>469</v>
      </c>
      <c r="B39" s="34" t="s">
        <v>2</v>
      </c>
      <c r="C39" s="64" t="s">
        <v>12</v>
      </c>
      <c r="D39" s="8" t="s">
        <v>413</v>
      </c>
      <c r="E39" s="156" t="s">
        <v>470</v>
      </c>
      <c r="F39" s="354">
        <v>62000</v>
      </c>
      <c r="G39" s="354">
        <v>62000</v>
      </c>
      <c r="H39" s="386">
        <f t="shared" si="0"/>
        <v>0</v>
      </c>
    </row>
    <row r="40" spans="1:8" ht="18" customHeight="1">
      <c r="A40" s="75" t="s">
        <v>83</v>
      </c>
      <c r="B40" s="34" t="s">
        <v>2</v>
      </c>
      <c r="C40" s="64" t="s">
        <v>12</v>
      </c>
      <c r="D40" s="8" t="s">
        <v>413</v>
      </c>
      <c r="E40" s="156" t="s">
        <v>85</v>
      </c>
      <c r="F40" s="354">
        <v>42000</v>
      </c>
      <c r="G40" s="354">
        <v>42000</v>
      </c>
      <c r="H40" s="386">
        <f t="shared" si="0"/>
        <v>0</v>
      </c>
    </row>
    <row r="41" spans="1:8" ht="18.75" customHeight="1">
      <c r="A41" s="75" t="s">
        <v>94</v>
      </c>
      <c r="B41" s="34" t="s">
        <v>2</v>
      </c>
      <c r="C41" s="64" t="s">
        <v>12</v>
      </c>
      <c r="D41" s="8" t="s">
        <v>413</v>
      </c>
      <c r="E41" s="156" t="s">
        <v>73</v>
      </c>
      <c r="F41" s="354">
        <v>10000</v>
      </c>
      <c r="G41" s="354">
        <v>10000</v>
      </c>
      <c r="H41" s="386">
        <f t="shared" si="0"/>
        <v>0</v>
      </c>
    </row>
    <row r="42" spans="1:8" ht="26.25" customHeight="1">
      <c r="A42" s="123" t="s">
        <v>88</v>
      </c>
      <c r="B42" s="326" t="s">
        <v>2</v>
      </c>
      <c r="C42" s="322" t="s">
        <v>12</v>
      </c>
      <c r="D42" s="28" t="s">
        <v>483</v>
      </c>
      <c r="E42" s="322"/>
      <c r="F42" s="356">
        <f>F43</f>
        <v>160000</v>
      </c>
      <c r="G42" s="356">
        <f>G43</f>
        <v>160000</v>
      </c>
      <c r="H42" s="386">
        <f t="shared" si="0"/>
        <v>0</v>
      </c>
    </row>
    <row r="43" spans="1:8" ht="18.75" customHeight="1">
      <c r="A43" s="75" t="s">
        <v>83</v>
      </c>
      <c r="B43" s="59" t="s">
        <v>2</v>
      </c>
      <c r="C43" s="8" t="s">
        <v>12</v>
      </c>
      <c r="D43" s="8" t="s">
        <v>483</v>
      </c>
      <c r="E43" s="8" t="s">
        <v>85</v>
      </c>
      <c r="F43" s="354">
        <f>110000+50000</f>
        <v>160000</v>
      </c>
      <c r="G43" s="354">
        <f>110000+50000</f>
        <v>160000</v>
      </c>
      <c r="H43" s="386">
        <f t="shared" si="0"/>
        <v>0</v>
      </c>
    </row>
    <row r="44" spans="1:8" ht="30.75" customHeight="1">
      <c r="A44" s="123" t="s">
        <v>264</v>
      </c>
      <c r="B44" s="326" t="s">
        <v>2</v>
      </c>
      <c r="C44" s="322" t="s">
        <v>12</v>
      </c>
      <c r="D44" s="28" t="s">
        <v>484</v>
      </c>
      <c r="E44" s="322"/>
      <c r="F44" s="356">
        <f>SUM(F45:F47)</f>
        <v>50000</v>
      </c>
      <c r="G44" s="356">
        <f>SUM(G45:G47)</f>
        <v>50000</v>
      </c>
      <c r="H44" s="386">
        <f t="shared" si="0"/>
        <v>0</v>
      </c>
    </row>
    <row r="45" spans="1:8" ht="18.75" customHeight="1">
      <c r="A45" s="75" t="s">
        <v>472</v>
      </c>
      <c r="B45" s="59" t="s">
        <v>2</v>
      </c>
      <c r="C45" s="8" t="s">
        <v>12</v>
      </c>
      <c r="D45" s="8" t="s">
        <v>484</v>
      </c>
      <c r="E45" s="156" t="s">
        <v>87</v>
      </c>
      <c r="F45" s="354">
        <f>22000+15000</f>
        <v>37000</v>
      </c>
      <c r="G45" s="354">
        <f>22000+15000</f>
        <v>37000</v>
      </c>
      <c r="H45" s="386">
        <f t="shared" si="0"/>
        <v>0</v>
      </c>
    </row>
    <row r="46" spans="1:8" ht="30.75" customHeight="1">
      <c r="A46" s="315" t="s">
        <v>469</v>
      </c>
      <c r="B46" s="59" t="s">
        <v>2</v>
      </c>
      <c r="C46" s="8" t="s">
        <v>12</v>
      </c>
      <c r="D46" s="8" t="s">
        <v>484</v>
      </c>
      <c r="E46" s="156" t="s">
        <v>470</v>
      </c>
      <c r="F46" s="354">
        <f>6000+5000</f>
        <v>11000</v>
      </c>
      <c r="G46" s="354">
        <f>6000+5000</f>
        <v>11000</v>
      </c>
      <c r="H46" s="386">
        <f t="shared" si="0"/>
        <v>0</v>
      </c>
    </row>
    <row r="47" spans="1:8" ht="18.75" customHeight="1">
      <c r="A47" s="75" t="s">
        <v>83</v>
      </c>
      <c r="B47" s="59" t="s">
        <v>2</v>
      </c>
      <c r="C47" s="8" t="s">
        <v>12</v>
      </c>
      <c r="D47" s="8" t="s">
        <v>484</v>
      </c>
      <c r="E47" s="156" t="s">
        <v>85</v>
      </c>
      <c r="F47" s="354">
        <v>2000</v>
      </c>
      <c r="G47" s="354">
        <v>2000</v>
      </c>
      <c r="H47" s="386">
        <f t="shared" si="0"/>
        <v>0</v>
      </c>
    </row>
    <row r="48" spans="1:8" ht="32.25" customHeight="1">
      <c r="A48" s="123" t="s">
        <v>321</v>
      </c>
      <c r="B48" s="326" t="s">
        <v>2</v>
      </c>
      <c r="C48" s="322" t="s">
        <v>12</v>
      </c>
      <c r="D48" s="322" t="s">
        <v>485</v>
      </c>
      <c r="E48" s="327"/>
      <c r="F48" s="356">
        <f>F49</f>
        <v>5000</v>
      </c>
      <c r="G48" s="356">
        <f>G49</f>
        <v>5000</v>
      </c>
      <c r="H48" s="386">
        <f t="shared" si="0"/>
        <v>0</v>
      </c>
    </row>
    <row r="49" spans="1:8" ht="18.75" customHeight="1">
      <c r="A49" s="75" t="s">
        <v>83</v>
      </c>
      <c r="B49" s="59" t="s">
        <v>2</v>
      </c>
      <c r="C49" s="8" t="s">
        <v>12</v>
      </c>
      <c r="D49" s="8" t="s">
        <v>485</v>
      </c>
      <c r="E49" s="156" t="s">
        <v>85</v>
      </c>
      <c r="F49" s="354">
        <v>5000</v>
      </c>
      <c r="G49" s="354">
        <v>5000</v>
      </c>
      <c r="H49" s="386">
        <f t="shared" si="0"/>
        <v>0</v>
      </c>
    </row>
    <row r="50" spans="1:8" ht="27.75" customHeight="1">
      <c r="A50" s="121" t="s">
        <v>479</v>
      </c>
      <c r="B50" s="326" t="s">
        <v>2</v>
      </c>
      <c r="C50" s="322" t="s">
        <v>12</v>
      </c>
      <c r="D50" s="28" t="s">
        <v>486</v>
      </c>
      <c r="E50" s="327"/>
      <c r="F50" s="356">
        <f>F51</f>
        <v>22000</v>
      </c>
      <c r="G50" s="356">
        <f>G51</f>
        <v>22000</v>
      </c>
      <c r="H50" s="386">
        <f t="shared" si="0"/>
        <v>0</v>
      </c>
    </row>
    <row r="51" spans="1:8" ht="18.75" customHeight="1">
      <c r="A51" s="75" t="s">
        <v>83</v>
      </c>
      <c r="B51" s="59" t="s">
        <v>2</v>
      </c>
      <c r="C51" s="8" t="s">
        <v>12</v>
      </c>
      <c r="D51" s="8" t="s">
        <v>487</v>
      </c>
      <c r="E51" s="156" t="s">
        <v>85</v>
      </c>
      <c r="F51" s="354">
        <v>22000</v>
      </c>
      <c r="G51" s="354">
        <v>22000</v>
      </c>
      <c r="H51" s="386">
        <f t="shared" si="0"/>
        <v>0</v>
      </c>
    </row>
    <row r="52" spans="1:8" ht="33" customHeight="1">
      <c r="A52" s="121" t="s">
        <v>480</v>
      </c>
      <c r="B52" s="326" t="s">
        <v>2</v>
      </c>
      <c r="C52" s="322" t="s">
        <v>12</v>
      </c>
      <c r="D52" s="28" t="s">
        <v>488</v>
      </c>
      <c r="E52" s="327"/>
      <c r="F52" s="356">
        <f>SUM(F53:F55)</f>
        <v>22000</v>
      </c>
      <c r="G52" s="356">
        <f>SUM(G53:G55)</f>
        <v>22000</v>
      </c>
      <c r="H52" s="386">
        <f t="shared" si="0"/>
        <v>0</v>
      </c>
    </row>
    <row r="53" spans="1:8" ht="18.75" customHeight="1">
      <c r="A53" s="75" t="s">
        <v>471</v>
      </c>
      <c r="B53" s="59" t="s">
        <v>2</v>
      </c>
      <c r="C53" s="8" t="s">
        <v>12</v>
      </c>
      <c r="D53" s="8" t="s">
        <v>488</v>
      </c>
      <c r="E53" s="156" t="s">
        <v>87</v>
      </c>
      <c r="F53" s="354">
        <v>16000</v>
      </c>
      <c r="G53" s="354">
        <v>16000</v>
      </c>
      <c r="H53" s="386">
        <f t="shared" si="0"/>
        <v>0</v>
      </c>
    </row>
    <row r="54" spans="1:8" ht="24.75" customHeight="1">
      <c r="A54" s="315" t="s">
        <v>469</v>
      </c>
      <c r="B54" s="59" t="s">
        <v>2</v>
      </c>
      <c r="C54" s="8" t="s">
        <v>12</v>
      </c>
      <c r="D54" s="8" t="s">
        <v>488</v>
      </c>
      <c r="E54" s="156" t="s">
        <v>470</v>
      </c>
      <c r="F54" s="354">
        <v>4000</v>
      </c>
      <c r="G54" s="354">
        <v>4000</v>
      </c>
      <c r="H54" s="386">
        <f t="shared" si="0"/>
        <v>0</v>
      </c>
    </row>
    <row r="55" spans="1:8" ht="18.75" customHeight="1">
      <c r="A55" s="75" t="s">
        <v>83</v>
      </c>
      <c r="B55" s="59" t="s">
        <v>2</v>
      </c>
      <c r="C55" s="8" t="s">
        <v>12</v>
      </c>
      <c r="D55" s="8" t="s">
        <v>488</v>
      </c>
      <c r="E55" s="156" t="s">
        <v>85</v>
      </c>
      <c r="F55" s="354">
        <v>2000</v>
      </c>
      <c r="G55" s="354">
        <v>2000</v>
      </c>
      <c r="H55" s="386">
        <f t="shared" si="0"/>
        <v>0</v>
      </c>
    </row>
    <row r="56" spans="1:8" ht="27" customHeight="1">
      <c r="A56" s="121" t="s">
        <v>481</v>
      </c>
      <c r="B56" s="326" t="s">
        <v>2</v>
      </c>
      <c r="C56" s="322" t="s">
        <v>12</v>
      </c>
      <c r="D56" s="28" t="s">
        <v>489</v>
      </c>
      <c r="E56" s="327"/>
      <c r="F56" s="356">
        <f>F57</f>
        <v>22000</v>
      </c>
      <c r="G56" s="356">
        <f>G57</f>
        <v>22000</v>
      </c>
      <c r="H56" s="386">
        <f t="shared" si="0"/>
        <v>0</v>
      </c>
    </row>
    <row r="57" spans="1:8" ht="27.75" customHeight="1">
      <c r="A57" s="75" t="s">
        <v>83</v>
      </c>
      <c r="B57" s="59" t="s">
        <v>2</v>
      </c>
      <c r="C57" s="8" t="s">
        <v>12</v>
      </c>
      <c r="D57" s="8" t="s">
        <v>489</v>
      </c>
      <c r="E57" s="156" t="s">
        <v>85</v>
      </c>
      <c r="F57" s="354">
        <v>22000</v>
      </c>
      <c r="G57" s="354">
        <v>22000</v>
      </c>
      <c r="H57" s="386">
        <f t="shared" si="0"/>
        <v>0</v>
      </c>
    </row>
    <row r="58" spans="1:8" ht="28.5" customHeight="1">
      <c r="A58" s="121" t="s">
        <v>482</v>
      </c>
      <c r="B58" s="326" t="s">
        <v>2</v>
      </c>
      <c r="C58" s="322" t="s">
        <v>12</v>
      </c>
      <c r="D58" s="28" t="s">
        <v>490</v>
      </c>
      <c r="E58" s="327"/>
      <c r="F58" s="356">
        <f>F59</f>
        <v>22000</v>
      </c>
      <c r="G58" s="356">
        <f>G59</f>
        <v>22000</v>
      </c>
      <c r="H58" s="386">
        <f t="shared" si="0"/>
        <v>0</v>
      </c>
    </row>
    <row r="59" spans="1:8" ht="25.5" customHeight="1">
      <c r="A59" s="75" t="s">
        <v>83</v>
      </c>
      <c r="B59" s="59" t="s">
        <v>2</v>
      </c>
      <c r="C59" s="8" t="s">
        <v>12</v>
      </c>
      <c r="D59" s="8" t="s">
        <v>490</v>
      </c>
      <c r="E59" s="156" t="s">
        <v>85</v>
      </c>
      <c r="F59" s="354">
        <v>22000</v>
      </c>
      <c r="G59" s="354">
        <v>22000</v>
      </c>
      <c r="H59" s="386">
        <f t="shared" si="0"/>
        <v>0</v>
      </c>
    </row>
    <row r="60" spans="1:8" ht="18" customHeight="1">
      <c r="A60" s="87" t="s">
        <v>387</v>
      </c>
      <c r="B60" s="33" t="s">
        <v>2</v>
      </c>
      <c r="C60" s="86" t="s">
        <v>8</v>
      </c>
      <c r="D60" s="7"/>
      <c r="E60" s="148"/>
      <c r="F60" s="352">
        <f>F61</f>
        <v>10500</v>
      </c>
      <c r="G60" s="352">
        <f>G61</f>
        <v>10500</v>
      </c>
      <c r="H60" s="386">
        <f t="shared" si="0"/>
        <v>0</v>
      </c>
    </row>
    <row r="61" spans="1:8" ht="75.75" customHeight="1">
      <c r="A61" s="270" t="s">
        <v>388</v>
      </c>
      <c r="B61" s="35" t="s">
        <v>2</v>
      </c>
      <c r="C61" s="66" t="s">
        <v>8</v>
      </c>
      <c r="D61" s="322" t="s">
        <v>473</v>
      </c>
      <c r="E61" s="149"/>
      <c r="F61" s="355">
        <f>F62</f>
        <v>10500</v>
      </c>
      <c r="G61" s="355">
        <f>G62</f>
        <v>10500</v>
      </c>
      <c r="H61" s="386">
        <f t="shared" si="0"/>
        <v>0</v>
      </c>
    </row>
    <row r="62" spans="1:8" ht="27" customHeight="1">
      <c r="A62" s="75" t="s">
        <v>83</v>
      </c>
      <c r="B62" s="77" t="s">
        <v>2</v>
      </c>
      <c r="C62" s="89" t="s">
        <v>8</v>
      </c>
      <c r="D62" s="8" t="s">
        <v>473</v>
      </c>
      <c r="E62" s="159" t="s">
        <v>85</v>
      </c>
      <c r="F62" s="354">
        <v>10500</v>
      </c>
      <c r="G62" s="354">
        <v>10500</v>
      </c>
      <c r="H62" s="386">
        <f t="shared" si="0"/>
        <v>0</v>
      </c>
    </row>
    <row r="63" spans="1:8" ht="17.25" customHeight="1">
      <c r="A63" s="87" t="s">
        <v>45</v>
      </c>
      <c r="B63" s="33" t="s">
        <v>2</v>
      </c>
      <c r="C63" s="86" t="s">
        <v>33</v>
      </c>
      <c r="D63" s="7"/>
      <c r="E63" s="148"/>
      <c r="F63" s="352">
        <f>F64</f>
        <v>74648</v>
      </c>
      <c r="G63" s="352">
        <f>G64</f>
        <v>74648</v>
      </c>
      <c r="H63" s="386">
        <f t="shared" si="0"/>
        <v>0</v>
      </c>
    </row>
    <row r="64" spans="1:8" ht="17.25" customHeight="1">
      <c r="A64" s="256" t="s">
        <v>46</v>
      </c>
      <c r="B64" s="35" t="s">
        <v>2</v>
      </c>
      <c r="C64" s="66" t="s">
        <v>33</v>
      </c>
      <c r="D64" s="28" t="s">
        <v>414</v>
      </c>
      <c r="E64" s="149"/>
      <c r="F64" s="355">
        <f>F65</f>
        <v>74648</v>
      </c>
      <c r="G64" s="355">
        <f>G65</f>
        <v>74648</v>
      </c>
      <c r="H64" s="386">
        <f t="shared" si="0"/>
        <v>0</v>
      </c>
    </row>
    <row r="65" spans="1:8" ht="16.5" customHeight="1">
      <c r="A65" s="88" t="s">
        <v>99</v>
      </c>
      <c r="B65" s="77" t="s">
        <v>2</v>
      </c>
      <c r="C65" s="89" t="s">
        <v>33</v>
      </c>
      <c r="D65" s="8" t="s">
        <v>398</v>
      </c>
      <c r="E65" s="159" t="s">
        <v>76</v>
      </c>
      <c r="F65" s="354">
        <v>74648</v>
      </c>
      <c r="G65" s="354">
        <v>74648</v>
      </c>
      <c r="H65" s="386">
        <f t="shared" si="0"/>
        <v>0</v>
      </c>
    </row>
    <row r="66" spans="1:8" ht="15.75" customHeight="1">
      <c r="A66" s="24" t="s">
        <v>17</v>
      </c>
      <c r="B66" s="33" t="s">
        <v>2</v>
      </c>
      <c r="C66" s="86" t="s">
        <v>50</v>
      </c>
      <c r="D66" s="7" t="s">
        <v>276</v>
      </c>
      <c r="E66" s="148"/>
      <c r="F66" s="352">
        <f>F69+F71+F79+F88+F67</f>
        <v>7821876.51</v>
      </c>
      <c r="G66" s="352">
        <f>G69+G71+G79+G88+G67</f>
        <v>9146044.030000001</v>
      </c>
      <c r="H66" s="386">
        <f t="shared" si="0"/>
        <v>1324167.5200000014</v>
      </c>
    </row>
    <row r="67" spans="1:8" ht="15.75" customHeight="1">
      <c r="A67" s="306" t="s">
        <v>335</v>
      </c>
      <c r="B67" s="35" t="s">
        <v>2</v>
      </c>
      <c r="C67" s="66" t="s">
        <v>50</v>
      </c>
      <c r="D67" s="28" t="s">
        <v>500</v>
      </c>
      <c r="E67" s="149"/>
      <c r="F67" s="355">
        <v>200000</v>
      </c>
      <c r="G67" s="355">
        <v>200000</v>
      </c>
      <c r="H67" s="386">
        <f t="shared" si="0"/>
        <v>0</v>
      </c>
    </row>
    <row r="68" spans="1:8" ht="36" customHeight="1">
      <c r="A68" s="258" t="s">
        <v>277</v>
      </c>
      <c r="B68" s="34" t="s">
        <v>2</v>
      </c>
      <c r="C68" s="64" t="s">
        <v>50</v>
      </c>
      <c r="D68" s="8" t="s">
        <v>500</v>
      </c>
      <c r="E68" s="156" t="s">
        <v>133</v>
      </c>
      <c r="F68" s="354">
        <v>200000</v>
      </c>
      <c r="G68" s="354">
        <v>200000</v>
      </c>
      <c r="H68" s="386">
        <f t="shared" si="0"/>
        <v>0</v>
      </c>
    </row>
    <row r="69" spans="1:8" ht="45.75" customHeight="1">
      <c r="A69" s="306" t="s">
        <v>389</v>
      </c>
      <c r="B69" s="197" t="s">
        <v>2</v>
      </c>
      <c r="C69" s="198" t="s">
        <v>50</v>
      </c>
      <c r="D69" s="322" t="s">
        <v>474</v>
      </c>
      <c r="E69" s="199"/>
      <c r="F69" s="353">
        <f>F70</f>
        <v>541000</v>
      </c>
      <c r="G69" s="353">
        <f>G70</f>
        <v>541000</v>
      </c>
      <c r="H69" s="386">
        <f t="shared" si="0"/>
        <v>0</v>
      </c>
    </row>
    <row r="70" spans="1:8" ht="27.75" customHeight="1">
      <c r="A70" s="75" t="s">
        <v>83</v>
      </c>
      <c r="B70" s="59" t="s">
        <v>92</v>
      </c>
      <c r="C70" s="64" t="s">
        <v>50</v>
      </c>
      <c r="D70" s="8" t="s">
        <v>474</v>
      </c>
      <c r="E70" s="156" t="s">
        <v>85</v>
      </c>
      <c r="F70" s="354">
        <v>541000</v>
      </c>
      <c r="G70" s="354">
        <v>541000</v>
      </c>
      <c r="H70" s="386">
        <f t="shared" si="0"/>
        <v>0</v>
      </c>
    </row>
    <row r="71" spans="1:8" ht="28.5" customHeight="1">
      <c r="A71" s="196" t="s">
        <v>130</v>
      </c>
      <c r="B71" s="201" t="s">
        <v>2</v>
      </c>
      <c r="C71" s="198" t="s">
        <v>50</v>
      </c>
      <c r="D71" s="189" t="s">
        <v>399</v>
      </c>
      <c r="E71" s="199"/>
      <c r="F71" s="353">
        <f>SUM(F72:F78)</f>
        <v>579876.51</v>
      </c>
      <c r="G71" s="353">
        <f>SUM(G72:G78)</f>
        <v>1580144.03</v>
      </c>
      <c r="H71" s="386">
        <f t="shared" si="0"/>
        <v>1000267.52</v>
      </c>
    </row>
    <row r="72" spans="1:8" ht="42" customHeight="1">
      <c r="A72" s="75" t="s">
        <v>263</v>
      </c>
      <c r="B72" s="34" t="s">
        <v>92</v>
      </c>
      <c r="C72" s="64" t="s">
        <v>50</v>
      </c>
      <c r="D72" s="8" t="s">
        <v>399</v>
      </c>
      <c r="E72" s="156" t="s">
        <v>260</v>
      </c>
      <c r="F72" s="354">
        <v>0</v>
      </c>
      <c r="G72" s="354">
        <v>0</v>
      </c>
      <c r="H72" s="386">
        <f t="shared" si="0"/>
        <v>0</v>
      </c>
    </row>
    <row r="73" spans="1:8" ht="25.5" customHeight="1">
      <c r="A73" s="75" t="s">
        <v>83</v>
      </c>
      <c r="B73" s="34" t="s">
        <v>2</v>
      </c>
      <c r="C73" s="64" t="s">
        <v>50</v>
      </c>
      <c r="D73" s="8" t="s">
        <v>399</v>
      </c>
      <c r="E73" s="156" t="s">
        <v>85</v>
      </c>
      <c r="F73" s="354">
        <f>314000+876.51</f>
        <v>314876.51</v>
      </c>
      <c r="G73" s="354">
        <f>314000+876.51+1000267.52</f>
        <v>1315144.03</v>
      </c>
      <c r="H73" s="386">
        <f t="shared" si="0"/>
        <v>1000267.52</v>
      </c>
    </row>
    <row r="74" spans="1:8" ht="16.5" customHeight="1">
      <c r="A74" s="75" t="s">
        <v>499</v>
      </c>
      <c r="B74" s="34" t="s">
        <v>2</v>
      </c>
      <c r="C74" s="64" t="s">
        <v>50</v>
      </c>
      <c r="D74" s="8" t="s">
        <v>399</v>
      </c>
      <c r="E74" s="156" t="s">
        <v>498</v>
      </c>
      <c r="F74" s="354">
        <v>16000</v>
      </c>
      <c r="G74" s="354">
        <v>16000</v>
      </c>
      <c r="H74" s="386">
        <f t="shared" si="0"/>
        <v>0</v>
      </c>
    </row>
    <row r="75" spans="1:8" ht="80.25" customHeight="1">
      <c r="A75" s="308" t="s">
        <v>105</v>
      </c>
      <c r="B75" s="34" t="s">
        <v>2</v>
      </c>
      <c r="C75" s="64" t="s">
        <v>50</v>
      </c>
      <c r="D75" s="8" t="s">
        <v>399</v>
      </c>
      <c r="E75" s="156" t="s">
        <v>101</v>
      </c>
      <c r="F75" s="354">
        <v>149288.94</v>
      </c>
      <c r="G75" s="354">
        <v>149288.94</v>
      </c>
      <c r="H75" s="386">
        <f t="shared" si="0"/>
        <v>0</v>
      </c>
    </row>
    <row r="76" spans="1:8" ht="18" customHeight="1">
      <c r="A76" s="75" t="s">
        <v>100</v>
      </c>
      <c r="B76" s="34" t="s">
        <v>2</v>
      </c>
      <c r="C76" s="64" t="s">
        <v>50</v>
      </c>
      <c r="D76" s="8" t="s">
        <v>399</v>
      </c>
      <c r="E76" s="156" t="s">
        <v>103</v>
      </c>
      <c r="F76" s="354">
        <v>51711.06</v>
      </c>
      <c r="G76" s="354">
        <v>51711.06</v>
      </c>
      <c r="H76" s="386">
        <f t="shared" si="0"/>
        <v>0</v>
      </c>
    </row>
    <row r="77" spans="1:8" ht="17.25" customHeight="1">
      <c r="A77" s="75" t="s">
        <v>102</v>
      </c>
      <c r="B77" s="34" t="s">
        <v>2</v>
      </c>
      <c r="C77" s="64" t="s">
        <v>50</v>
      </c>
      <c r="D77" s="8" t="s">
        <v>399</v>
      </c>
      <c r="E77" s="156" t="s">
        <v>104</v>
      </c>
      <c r="F77" s="354">
        <v>47000</v>
      </c>
      <c r="G77" s="354">
        <v>47000</v>
      </c>
      <c r="H77" s="386">
        <f t="shared" si="0"/>
        <v>0</v>
      </c>
    </row>
    <row r="78" spans="1:8" ht="17.25" customHeight="1">
      <c r="A78" s="271" t="s">
        <v>502</v>
      </c>
      <c r="B78" s="34" t="s">
        <v>2</v>
      </c>
      <c r="C78" s="64" t="s">
        <v>50</v>
      </c>
      <c r="D78" s="8" t="s">
        <v>399</v>
      </c>
      <c r="E78" s="156" t="s">
        <v>501</v>
      </c>
      <c r="F78" s="354">
        <v>1000</v>
      </c>
      <c r="G78" s="354">
        <v>1000</v>
      </c>
      <c r="H78" s="386">
        <f t="shared" si="0"/>
        <v>0</v>
      </c>
    </row>
    <row r="79" spans="1:8" ht="18" customHeight="1">
      <c r="A79" s="123" t="s">
        <v>75</v>
      </c>
      <c r="B79" s="124" t="s">
        <v>2</v>
      </c>
      <c r="C79" s="126" t="s">
        <v>50</v>
      </c>
      <c r="D79" s="125" t="s">
        <v>415</v>
      </c>
      <c r="E79" s="160"/>
      <c r="F79" s="357">
        <f>SUM(F80:F87)</f>
        <v>6496000</v>
      </c>
      <c r="G79" s="357">
        <f>SUM(G80:G87)</f>
        <v>6819900</v>
      </c>
      <c r="H79" s="386">
        <f t="shared" si="0"/>
        <v>323900</v>
      </c>
    </row>
    <row r="80" spans="1:8" ht="24.75" customHeight="1">
      <c r="A80" s="315" t="s">
        <v>439</v>
      </c>
      <c r="B80" s="203" t="s">
        <v>2</v>
      </c>
      <c r="C80" s="129" t="s">
        <v>50</v>
      </c>
      <c r="D80" s="129" t="s">
        <v>415</v>
      </c>
      <c r="E80" s="161" t="s">
        <v>107</v>
      </c>
      <c r="F80" s="358">
        <v>2561840</v>
      </c>
      <c r="G80" s="358">
        <v>2561840</v>
      </c>
      <c r="H80" s="386">
        <f t="shared" si="0"/>
        <v>0</v>
      </c>
    </row>
    <row r="81" spans="1:8" ht="23.25" customHeight="1">
      <c r="A81" s="315" t="s">
        <v>109</v>
      </c>
      <c r="B81" s="203" t="s">
        <v>2</v>
      </c>
      <c r="C81" s="129" t="s">
        <v>50</v>
      </c>
      <c r="D81" s="129" t="s">
        <v>415</v>
      </c>
      <c r="E81" s="161" t="s">
        <v>108</v>
      </c>
      <c r="F81" s="358">
        <v>20000</v>
      </c>
      <c r="G81" s="358">
        <v>20000</v>
      </c>
      <c r="H81" s="386">
        <f t="shared" si="0"/>
        <v>0</v>
      </c>
    </row>
    <row r="82" spans="1:8" ht="38.25" customHeight="1">
      <c r="A82" s="315" t="s">
        <v>432</v>
      </c>
      <c r="B82" s="203" t="s">
        <v>2</v>
      </c>
      <c r="C82" s="129" t="s">
        <v>50</v>
      </c>
      <c r="D82" s="129" t="s">
        <v>415</v>
      </c>
      <c r="E82" s="161" t="s">
        <v>416</v>
      </c>
      <c r="F82" s="358">
        <v>750160</v>
      </c>
      <c r="G82" s="358">
        <v>750160</v>
      </c>
      <c r="H82" s="386">
        <f aca="true" t="shared" si="1" ref="H82:H151">G82-F82</f>
        <v>0</v>
      </c>
    </row>
    <row r="83" spans="1:8" ht="32.25" customHeight="1">
      <c r="A83" s="276" t="s">
        <v>110</v>
      </c>
      <c r="B83" s="203" t="s">
        <v>2</v>
      </c>
      <c r="C83" s="129" t="s">
        <v>50</v>
      </c>
      <c r="D83" s="129" t="s">
        <v>415</v>
      </c>
      <c r="E83" s="161" t="s">
        <v>85</v>
      </c>
      <c r="F83" s="358">
        <v>2801000</v>
      </c>
      <c r="G83" s="358">
        <f>2801000+323900</f>
        <v>3124900</v>
      </c>
      <c r="H83" s="386">
        <f t="shared" si="1"/>
        <v>323900</v>
      </c>
    </row>
    <row r="84" spans="1:8" ht="63" customHeight="1">
      <c r="A84" s="307" t="s">
        <v>105</v>
      </c>
      <c r="B84" s="203" t="s">
        <v>2</v>
      </c>
      <c r="C84" s="129" t="s">
        <v>50</v>
      </c>
      <c r="D84" s="129" t="s">
        <v>415</v>
      </c>
      <c r="E84" s="161" t="s">
        <v>101</v>
      </c>
      <c r="F84" s="358">
        <v>90000</v>
      </c>
      <c r="G84" s="358">
        <v>90000</v>
      </c>
      <c r="H84" s="386">
        <f t="shared" si="1"/>
        <v>0</v>
      </c>
    </row>
    <row r="85" spans="1:8" ht="16.5" customHeight="1">
      <c r="A85" s="75" t="s">
        <v>100</v>
      </c>
      <c r="B85" s="34" t="s">
        <v>2</v>
      </c>
      <c r="C85" s="64" t="s">
        <v>50</v>
      </c>
      <c r="D85" s="129" t="s">
        <v>415</v>
      </c>
      <c r="E85" s="156" t="s">
        <v>103</v>
      </c>
      <c r="F85" s="354">
        <v>106000</v>
      </c>
      <c r="G85" s="354">
        <v>106000</v>
      </c>
      <c r="H85" s="386">
        <f t="shared" si="1"/>
        <v>0</v>
      </c>
    </row>
    <row r="86" spans="1:8" ht="18" customHeight="1">
      <c r="A86" s="75" t="s">
        <v>102</v>
      </c>
      <c r="B86" s="34" t="s">
        <v>2</v>
      </c>
      <c r="C86" s="64" t="s">
        <v>50</v>
      </c>
      <c r="D86" s="129" t="s">
        <v>415</v>
      </c>
      <c r="E86" s="156" t="s">
        <v>104</v>
      </c>
      <c r="F86" s="354">
        <v>135000</v>
      </c>
      <c r="G86" s="354">
        <v>135000</v>
      </c>
      <c r="H86" s="386">
        <f t="shared" si="1"/>
        <v>0</v>
      </c>
    </row>
    <row r="87" spans="1:8" ht="18" customHeight="1">
      <c r="A87" s="271" t="s">
        <v>502</v>
      </c>
      <c r="B87" s="34" t="s">
        <v>2</v>
      </c>
      <c r="C87" s="64" t="s">
        <v>50</v>
      </c>
      <c r="D87" s="129" t="s">
        <v>415</v>
      </c>
      <c r="E87" s="156" t="s">
        <v>501</v>
      </c>
      <c r="F87" s="354">
        <v>32000</v>
      </c>
      <c r="G87" s="354">
        <v>32000</v>
      </c>
      <c r="H87" s="386">
        <f t="shared" si="1"/>
        <v>0</v>
      </c>
    </row>
    <row r="88" spans="1:8" ht="30" customHeight="1">
      <c r="A88" s="31" t="s">
        <v>237</v>
      </c>
      <c r="B88" s="61" t="s">
        <v>2</v>
      </c>
      <c r="C88" s="66" t="s">
        <v>50</v>
      </c>
      <c r="D88" s="28" t="s">
        <v>417</v>
      </c>
      <c r="E88" s="170"/>
      <c r="F88" s="355">
        <f>SUM(F89:F89)</f>
        <v>5000</v>
      </c>
      <c r="G88" s="355">
        <f>SUM(G89:G89)</f>
        <v>5000</v>
      </c>
      <c r="H88" s="386">
        <f t="shared" si="1"/>
        <v>0</v>
      </c>
    </row>
    <row r="89" spans="1:8" ht="40.5" customHeight="1">
      <c r="A89" s="75" t="s">
        <v>263</v>
      </c>
      <c r="B89" s="42" t="s">
        <v>2</v>
      </c>
      <c r="C89" s="96" t="s">
        <v>50</v>
      </c>
      <c r="D89" s="8" t="s">
        <v>417</v>
      </c>
      <c r="E89" s="170" t="s">
        <v>260</v>
      </c>
      <c r="F89" s="354">
        <v>5000</v>
      </c>
      <c r="G89" s="354">
        <v>5000</v>
      </c>
      <c r="H89" s="386">
        <f t="shared" si="1"/>
        <v>0</v>
      </c>
    </row>
    <row r="90" spans="1:8" ht="18" customHeight="1">
      <c r="A90" s="78" t="s">
        <v>64</v>
      </c>
      <c r="B90" s="79" t="s">
        <v>9</v>
      </c>
      <c r="C90" s="146"/>
      <c r="D90" s="108"/>
      <c r="E90" s="146"/>
      <c r="F90" s="359">
        <f aca="true" t="shared" si="2" ref="F90:G96">F91</f>
        <v>643000</v>
      </c>
      <c r="G90" s="359">
        <f t="shared" si="2"/>
        <v>643000</v>
      </c>
      <c r="H90" s="386">
        <f t="shared" si="1"/>
        <v>0</v>
      </c>
    </row>
    <row r="91" spans="1:8" ht="16.5" customHeight="1">
      <c r="A91" s="116" t="s">
        <v>65</v>
      </c>
      <c r="B91" s="117" t="s">
        <v>9</v>
      </c>
      <c r="C91" s="86" t="s">
        <v>11</v>
      </c>
      <c r="D91" s="7"/>
      <c r="E91" s="163"/>
      <c r="F91" s="352">
        <f t="shared" si="2"/>
        <v>643000</v>
      </c>
      <c r="G91" s="352">
        <f t="shared" si="2"/>
        <v>643000</v>
      </c>
      <c r="H91" s="386">
        <f t="shared" si="1"/>
        <v>0</v>
      </c>
    </row>
    <row r="92" spans="1:13" ht="21.75" customHeight="1">
      <c r="A92" s="74" t="s">
        <v>51</v>
      </c>
      <c r="B92" s="35" t="s">
        <v>9</v>
      </c>
      <c r="C92" s="66" t="s">
        <v>11</v>
      </c>
      <c r="D92" s="28" t="s">
        <v>422</v>
      </c>
      <c r="E92" s="164"/>
      <c r="F92" s="355">
        <f t="shared" si="2"/>
        <v>643000</v>
      </c>
      <c r="G92" s="355">
        <f t="shared" si="2"/>
        <v>643000</v>
      </c>
      <c r="H92" s="386">
        <f t="shared" si="1"/>
        <v>0</v>
      </c>
      <c r="K92" s="313"/>
      <c r="L92" s="313"/>
      <c r="M92" s="349"/>
    </row>
    <row r="93" spans="1:8" ht="18.75" customHeight="1">
      <c r="A93" s="75" t="s">
        <v>94</v>
      </c>
      <c r="B93" s="34" t="s">
        <v>9</v>
      </c>
      <c r="C93" s="64" t="s">
        <v>11</v>
      </c>
      <c r="D93" s="8" t="s">
        <v>422</v>
      </c>
      <c r="E93" s="165" t="s">
        <v>73</v>
      </c>
      <c r="F93" s="354">
        <v>643000</v>
      </c>
      <c r="G93" s="354">
        <v>643000</v>
      </c>
      <c r="H93" s="386">
        <f t="shared" si="1"/>
        <v>0</v>
      </c>
    </row>
    <row r="94" spans="1:8" ht="28.5" customHeight="1">
      <c r="A94" s="78" t="s">
        <v>333</v>
      </c>
      <c r="B94" s="79" t="s">
        <v>11</v>
      </c>
      <c r="C94" s="146"/>
      <c r="D94" s="108"/>
      <c r="E94" s="146"/>
      <c r="F94" s="359">
        <f t="shared" si="2"/>
        <v>252000</v>
      </c>
      <c r="G94" s="359">
        <f t="shared" si="2"/>
        <v>252000</v>
      </c>
      <c r="H94" s="386">
        <f>G94-F94</f>
        <v>0</v>
      </c>
    </row>
    <row r="95" spans="1:8" ht="26.25" customHeight="1">
      <c r="A95" s="116" t="s">
        <v>334</v>
      </c>
      <c r="B95" s="117" t="s">
        <v>11</v>
      </c>
      <c r="C95" s="86" t="s">
        <v>38</v>
      </c>
      <c r="D95" s="7"/>
      <c r="E95" s="163"/>
      <c r="F95" s="352">
        <f t="shared" si="2"/>
        <v>252000</v>
      </c>
      <c r="G95" s="352">
        <f t="shared" si="2"/>
        <v>252000</v>
      </c>
      <c r="H95" s="386">
        <f>G95-F95</f>
        <v>0</v>
      </c>
    </row>
    <row r="96" spans="1:8" ht="18.75" customHeight="1">
      <c r="A96" s="74" t="s">
        <v>507</v>
      </c>
      <c r="B96" s="35" t="s">
        <v>11</v>
      </c>
      <c r="C96" s="66" t="s">
        <v>38</v>
      </c>
      <c r="D96" s="28" t="s">
        <v>500</v>
      </c>
      <c r="E96" s="164"/>
      <c r="F96" s="355">
        <f t="shared" si="2"/>
        <v>252000</v>
      </c>
      <c r="G96" s="355">
        <f t="shared" si="2"/>
        <v>252000</v>
      </c>
      <c r="H96" s="386">
        <f>G96-F96</f>
        <v>0</v>
      </c>
    </row>
    <row r="97" spans="1:8" ht="30.75" customHeight="1">
      <c r="A97" s="258" t="s">
        <v>277</v>
      </c>
      <c r="B97" s="34" t="s">
        <v>11</v>
      </c>
      <c r="C97" s="64" t="s">
        <v>38</v>
      </c>
      <c r="D97" s="8" t="s">
        <v>500</v>
      </c>
      <c r="E97" s="165" t="s">
        <v>133</v>
      </c>
      <c r="F97" s="354">
        <v>252000</v>
      </c>
      <c r="G97" s="354">
        <v>252000</v>
      </c>
      <c r="H97" s="386">
        <f>G97-F97</f>
        <v>0</v>
      </c>
    </row>
    <row r="98" spans="1:8" ht="21" customHeight="1">
      <c r="A98" s="78" t="s">
        <v>31</v>
      </c>
      <c r="B98" s="79" t="s">
        <v>12</v>
      </c>
      <c r="C98" s="147"/>
      <c r="D98" s="73"/>
      <c r="E98" s="147"/>
      <c r="F98" s="359">
        <f>F99+F102+F110</f>
        <v>278079.2</v>
      </c>
      <c r="G98" s="359">
        <f>G99+G102+G110</f>
        <v>278079.2</v>
      </c>
      <c r="H98" s="386">
        <f t="shared" si="1"/>
        <v>0</v>
      </c>
    </row>
    <row r="99" spans="1:8" ht="18" customHeight="1">
      <c r="A99" s="81" t="s">
        <v>131</v>
      </c>
      <c r="B99" s="36" t="s">
        <v>12</v>
      </c>
      <c r="C99" s="148" t="s">
        <v>8</v>
      </c>
      <c r="D99" s="7"/>
      <c r="E99" s="148"/>
      <c r="F99" s="352">
        <f>F100</f>
        <v>212000</v>
      </c>
      <c r="G99" s="352">
        <f>G100</f>
        <v>212000</v>
      </c>
      <c r="H99" s="386">
        <f t="shared" si="1"/>
        <v>0</v>
      </c>
    </row>
    <row r="100" spans="1:14" ht="53.25" customHeight="1">
      <c r="A100" s="122" t="s">
        <v>132</v>
      </c>
      <c r="B100" s="30" t="s">
        <v>12</v>
      </c>
      <c r="C100" s="149" t="s">
        <v>8</v>
      </c>
      <c r="D100" s="28" t="s">
        <v>418</v>
      </c>
      <c r="E100" s="149"/>
      <c r="F100" s="355">
        <f>F101</f>
        <v>212000</v>
      </c>
      <c r="G100" s="355">
        <f>G101</f>
        <v>212000</v>
      </c>
      <c r="H100" s="386">
        <f t="shared" si="1"/>
        <v>0</v>
      </c>
      <c r="K100" s="313"/>
      <c r="L100" s="313"/>
      <c r="N100" s="349"/>
    </row>
    <row r="101" spans="1:12" ht="25.5">
      <c r="A101" s="49" t="s">
        <v>110</v>
      </c>
      <c r="B101" s="16" t="s">
        <v>12</v>
      </c>
      <c r="C101" s="64" t="s">
        <v>8</v>
      </c>
      <c r="D101" s="8" t="s">
        <v>418</v>
      </c>
      <c r="E101" s="166" t="s">
        <v>85</v>
      </c>
      <c r="F101" s="354">
        <v>212000</v>
      </c>
      <c r="G101" s="354">
        <v>212000</v>
      </c>
      <c r="H101" s="386">
        <f t="shared" si="1"/>
        <v>0</v>
      </c>
      <c r="K101" s="313"/>
      <c r="L101" s="313"/>
    </row>
    <row r="102" spans="1:12" ht="12.75">
      <c r="A102" s="81" t="s">
        <v>337</v>
      </c>
      <c r="B102" s="36" t="s">
        <v>12</v>
      </c>
      <c r="C102" s="148" t="s">
        <v>5</v>
      </c>
      <c r="D102" s="7"/>
      <c r="E102" s="148"/>
      <c r="F102" s="352">
        <f>F103+F108</f>
        <v>13079.2</v>
      </c>
      <c r="G102" s="352">
        <f>G103+G108</f>
        <v>13079.2</v>
      </c>
      <c r="H102" s="386">
        <f t="shared" si="1"/>
        <v>0</v>
      </c>
      <c r="K102" s="313"/>
      <c r="L102" s="313"/>
    </row>
    <row r="103" spans="1:14" ht="24.75" customHeight="1">
      <c r="A103" s="292" t="s">
        <v>354</v>
      </c>
      <c r="B103" s="293" t="s">
        <v>12</v>
      </c>
      <c r="C103" s="288" t="s">
        <v>5</v>
      </c>
      <c r="D103" s="289" t="s">
        <v>400</v>
      </c>
      <c r="E103" s="290"/>
      <c r="F103" s="291">
        <f>F104+F106</f>
        <v>13079.2</v>
      </c>
      <c r="G103" s="402">
        <f>G104+G106</f>
        <v>13079.2</v>
      </c>
      <c r="H103" s="386">
        <f t="shared" si="1"/>
        <v>0</v>
      </c>
      <c r="K103" s="313"/>
      <c r="L103" s="313"/>
      <c r="N103" s="349"/>
    </row>
    <row r="104" spans="1:12" ht="21" customHeight="1">
      <c r="A104" s="31" t="s">
        <v>350</v>
      </c>
      <c r="B104" s="46" t="s">
        <v>12</v>
      </c>
      <c r="C104" s="28" t="s">
        <v>5</v>
      </c>
      <c r="D104" s="28" t="s">
        <v>419</v>
      </c>
      <c r="E104" s="8"/>
      <c r="F104" s="286">
        <f>F105</f>
        <v>8000</v>
      </c>
      <c r="G104" s="360">
        <f>G105</f>
        <v>8000</v>
      </c>
      <c r="H104" s="386">
        <f t="shared" si="1"/>
        <v>0</v>
      </c>
      <c r="K104" s="313"/>
      <c r="L104" s="313"/>
    </row>
    <row r="105" spans="1:12" ht="21" customHeight="1">
      <c r="A105" s="49" t="s">
        <v>110</v>
      </c>
      <c r="B105" s="34" t="s">
        <v>12</v>
      </c>
      <c r="C105" s="8" t="s">
        <v>5</v>
      </c>
      <c r="D105" s="8" t="s">
        <v>419</v>
      </c>
      <c r="E105" s="64" t="s">
        <v>85</v>
      </c>
      <c r="F105" s="18">
        <v>8000</v>
      </c>
      <c r="G105" s="361">
        <v>8000</v>
      </c>
      <c r="H105" s="386">
        <f t="shared" si="1"/>
        <v>0</v>
      </c>
      <c r="K105" s="313"/>
      <c r="L105" s="313"/>
    </row>
    <row r="106" spans="1:8" ht="25.5">
      <c r="A106" s="31" t="s">
        <v>351</v>
      </c>
      <c r="B106" s="46" t="s">
        <v>12</v>
      </c>
      <c r="C106" s="28" t="s">
        <v>5</v>
      </c>
      <c r="D106" s="28" t="s">
        <v>420</v>
      </c>
      <c r="E106" s="64"/>
      <c r="F106" s="29">
        <f>F107</f>
        <v>5079.2</v>
      </c>
      <c r="G106" s="360">
        <f>G107</f>
        <v>5079.2</v>
      </c>
      <c r="H106" s="386">
        <f t="shared" si="1"/>
        <v>0</v>
      </c>
    </row>
    <row r="107" spans="1:8" ht="25.5">
      <c r="A107" s="49" t="s">
        <v>110</v>
      </c>
      <c r="B107" s="34" t="s">
        <v>12</v>
      </c>
      <c r="C107" s="8" t="s">
        <v>5</v>
      </c>
      <c r="D107" s="8" t="s">
        <v>420</v>
      </c>
      <c r="E107" s="64" t="s">
        <v>85</v>
      </c>
      <c r="F107" s="18">
        <v>5079.2</v>
      </c>
      <c r="G107" s="361">
        <v>5079.2</v>
      </c>
      <c r="H107" s="386">
        <f t="shared" si="1"/>
        <v>0</v>
      </c>
    </row>
    <row r="108" spans="1:8" ht="12.75">
      <c r="A108" s="306" t="s">
        <v>335</v>
      </c>
      <c r="B108" s="35" t="s">
        <v>12</v>
      </c>
      <c r="C108" s="149" t="s">
        <v>5</v>
      </c>
      <c r="D108" s="28" t="s">
        <v>500</v>
      </c>
      <c r="E108" s="149"/>
      <c r="F108" s="29">
        <f>F109</f>
        <v>0</v>
      </c>
      <c r="G108" s="362">
        <f>G109</f>
        <v>0</v>
      </c>
      <c r="H108" s="386">
        <f t="shared" si="1"/>
        <v>0</v>
      </c>
    </row>
    <row r="109" spans="1:8" ht="27.75" customHeight="1">
      <c r="A109" s="258" t="s">
        <v>277</v>
      </c>
      <c r="B109" s="34" t="s">
        <v>12</v>
      </c>
      <c r="C109" s="156" t="s">
        <v>5</v>
      </c>
      <c r="D109" s="8" t="s">
        <v>500</v>
      </c>
      <c r="E109" s="156" t="s">
        <v>133</v>
      </c>
      <c r="F109" s="18">
        <v>0</v>
      </c>
      <c r="G109" s="361"/>
      <c r="H109" s="386">
        <f t="shared" si="1"/>
        <v>0</v>
      </c>
    </row>
    <row r="110" spans="1:8" ht="12" customHeight="1">
      <c r="A110" s="81" t="s">
        <v>47</v>
      </c>
      <c r="B110" s="36" t="s">
        <v>12</v>
      </c>
      <c r="C110" s="148" t="s">
        <v>6</v>
      </c>
      <c r="D110" s="7"/>
      <c r="E110" s="148"/>
      <c r="F110" s="19">
        <f>F111</f>
        <v>53000</v>
      </c>
      <c r="G110" s="403">
        <f>G111</f>
        <v>53000</v>
      </c>
      <c r="H110" s="386">
        <f t="shared" si="1"/>
        <v>0</v>
      </c>
    </row>
    <row r="111" spans="1:8" ht="42" customHeight="1">
      <c r="A111" s="122" t="s">
        <v>270</v>
      </c>
      <c r="B111" s="30" t="s">
        <v>12</v>
      </c>
      <c r="C111" s="149" t="s">
        <v>6</v>
      </c>
      <c r="D111" s="28" t="s">
        <v>421</v>
      </c>
      <c r="E111" s="149"/>
      <c r="F111" s="29">
        <f>F112</f>
        <v>53000</v>
      </c>
      <c r="G111" s="360">
        <f>G112</f>
        <v>53000</v>
      </c>
      <c r="H111" s="386">
        <f t="shared" si="1"/>
        <v>0</v>
      </c>
    </row>
    <row r="112" spans="1:8" ht="30" customHeight="1">
      <c r="A112" s="49" t="s">
        <v>110</v>
      </c>
      <c r="B112" s="16" t="s">
        <v>12</v>
      </c>
      <c r="C112" s="64" t="s">
        <v>6</v>
      </c>
      <c r="D112" s="8" t="s">
        <v>421</v>
      </c>
      <c r="E112" s="166" t="s">
        <v>85</v>
      </c>
      <c r="F112" s="354">
        <v>53000</v>
      </c>
      <c r="G112" s="354">
        <v>53000</v>
      </c>
      <c r="H112" s="386">
        <f t="shared" si="1"/>
        <v>0</v>
      </c>
    </row>
    <row r="113" spans="1:8" ht="16.5" customHeight="1">
      <c r="A113" s="214" t="s">
        <v>27</v>
      </c>
      <c r="B113" s="79" t="s">
        <v>8</v>
      </c>
      <c r="C113" s="109"/>
      <c r="D113" s="108"/>
      <c r="E113" s="146"/>
      <c r="F113" s="359">
        <f>F114+F126+F137+F147</f>
        <v>14335680.49</v>
      </c>
      <c r="G113" s="359">
        <f>G114+G126+G137+G147</f>
        <v>19822639.21</v>
      </c>
      <c r="H113" s="386">
        <f t="shared" si="1"/>
        <v>5486958.720000001</v>
      </c>
    </row>
    <row r="114" spans="1:8" ht="16.5" customHeight="1">
      <c r="A114" s="55" t="s">
        <v>278</v>
      </c>
      <c r="B114" s="178" t="s">
        <v>8</v>
      </c>
      <c r="C114" s="15" t="s">
        <v>2</v>
      </c>
      <c r="D114" s="186"/>
      <c r="E114" s="187"/>
      <c r="F114" s="363">
        <f>F115+F117+F119+F122+F124</f>
        <v>8747912.49</v>
      </c>
      <c r="G114" s="363">
        <f>G115+G117+G119+G122+G124</f>
        <v>13345871.21</v>
      </c>
      <c r="H114" s="386">
        <f t="shared" si="1"/>
        <v>4597958.720000001</v>
      </c>
    </row>
    <row r="115" spans="1:8" ht="27.75" customHeight="1">
      <c r="A115" s="270" t="s">
        <v>535</v>
      </c>
      <c r="B115" s="180" t="s">
        <v>8</v>
      </c>
      <c r="C115" s="30" t="s">
        <v>2</v>
      </c>
      <c r="D115" s="30" t="s">
        <v>536</v>
      </c>
      <c r="E115" s="187"/>
      <c r="F115" s="364">
        <f>F116</f>
        <v>70000</v>
      </c>
      <c r="G115" s="364">
        <f>G116</f>
        <v>70000</v>
      </c>
      <c r="H115" s="386">
        <f>G115-F115</f>
        <v>0</v>
      </c>
    </row>
    <row r="116" spans="1:8" ht="27" customHeight="1">
      <c r="A116" s="75" t="s">
        <v>281</v>
      </c>
      <c r="B116" s="260" t="s">
        <v>8</v>
      </c>
      <c r="C116" s="16" t="s">
        <v>2</v>
      </c>
      <c r="D116" s="16" t="s">
        <v>536</v>
      </c>
      <c r="E116" s="156" t="s">
        <v>283</v>
      </c>
      <c r="F116" s="354">
        <v>70000</v>
      </c>
      <c r="G116" s="354">
        <v>70000</v>
      </c>
      <c r="H116" s="386">
        <f>G116-F116</f>
        <v>0</v>
      </c>
    </row>
    <row r="117" spans="1:13" ht="16.5" customHeight="1">
      <c r="A117" s="270" t="s">
        <v>396</v>
      </c>
      <c r="B117" s="180" t="s">
        <v>8</v>
      </c>
      <c r="C117" s="30" t="s">
        <v>2</v>
      </c>
      <c r="D117" s="30" t="s">
        <v>423</v>
      </c>
      <c r="E117" s="187"/>
      <c r="F117" s="364">
        <f>F118</f>
        <v>251897</v>
      </c>
      <c r="G117" s="364">
        <f>G118</f>
        <v>251897</v>
      </c>
      <c r="H117" s="386">
        <f t="shared" si="1"/>
        <v>0</v>
      </c>
      <c r="J117" s="313"/>
      <c r="K117" s="313"/>
      <c r="L117" s="313"/>
      <c r="M117" s="349"/>
    </row>
    <row r="118" spans="1:12" ht="27.75" customHeight="1">
      <c r="A118" s="49" t="s">
        <v>110</v>
      </c>
      <c r="B118" s="260" t="s">
        <v>8</v>
      </c>
      <c r="C118" s="16" t="s">
        <v>2</v>
      </c>
      <c r="D118" s="16" t="s">
        <v>423</v>
      </c>
      <c r="E118" s="156" t="s">
        <v>85</v>
      </c>
      <c r="F118" s="354">
        <f>251889+8</f>
        <v>251897</v>
      </c>
      <c r="G118" s="354">
        <f>251889+8</f>
        <v>251897</v>
      </c>
      <c r="H118" s="386">
        <f t="shared" si="1"/>
        <v>0</v>
      </c>
      <c r="J118" s="313"/>
      <c r="K118" s="313"/>
      <c r="L118" s="313"/>
    </row>
    <row r="119" spans="1:12" ht="18.75" customHeight="1">
      <c r="A119" s="270" t="s">
        <v>395</v>
      </c>
      <c r="B119" s="180" t="s">
        <v>8</v>
      </c>
      <c r="C119" s="30" t="s">
        <v>2</v>
      </c>
      <c r="D119" s="30" t="s">
        <v>424</v>
      </c>
      <c r="E119" s="187"/>
      <c r="F119" s="364">
        <f>F120+F121</f>
        <v>688963</v>
      </c>
      <c r="G119" s="364">
        <f>G120+G121</f>
        <v>688963</v>
      </c>
      <c r="H119" s="386">
        <f t="shared" si="1"/>
        <v>0</v>
      </c>
      <c r="J119" s="313"/>
      <c r="K119" s="313"/>
      <c r="L119" s="313"/>
    </row>
    <row r="120" spans="1:13" ht="28.5" customHeight="1">
      <c r="A120" s="75" t="s">
        <v>110</v>
      </c>
      <c r="B120" s="260" t="s">
        <v>8</v>
      </c>
      <c r="C120" s="16" t="s">
        <v>2</v>
      </c>
      <c r="D120" s="16" t="s">
        <v>424</v>
      </c>
      <c r="E120" s="156" t="s">
        <v>85</v>
      </c>
      <c r="F120" s="354">
        <v>594945.18</v>
      </c>
      <c r="G120" s="354">
        <v>594945.18</v>
      </c>
      <c r="H120" s="386">
        <f t="shared" si="1"/>
        <v>0</v>
      </c>
      <c r="J120" s="313"/>
      <c r="K120" s="313"/>
      <c r="L120" s="313"/>
      <c r="M120" s="349"/>
    </row>
    <row r="121" spans="1:13" ht="18" customHeight="1">
      <c r="A121" s="75" t="s">
        <v>281</v>
      </c>
      <c r="B121" s="260" t="s">
        <v>8</v>
      </c>
      <c r="C121" s="16" t="s">
        <v>2</v>
      </c>
      <c r="D121" s="16" t="s">
        <v>424</v>
      </c>
      <c r="E121" s="156" t="s">
        <v>283</v>
      </c>
      <c r="F121" s="354">
        <v>94017.82</v>
      </c>
      <c r="G121" s="354">
        <v>94017.82</v>
      </c>
      <c r="H121" s="386">
        <f t="shared" si="1"/>
        <v>0</v>
      </c>
      <c r="J121" s="313"/>
      <c r="K121" s="313"/>
      <c r="L121" s="313"/>
      <c r="M121" s="349"/>
    </row>
    <row r="122" spans="1:13" ht="42.75" customHeight="1">
      <c r="A122" s="123" t="s">
        <v>504</v>
      </c>
      <c r="B122" s="180" t="s">
        <v>8</v>
      </c>
      <c r="C122" s="30" t="s">
        <v>2</v>
      </c>
      <c r="D122" s="30" t="s">
        <v>503</v>
      </c>
      <c r="E122" s="156"/>
      <c r="F122" s="355">
        <f>F123</f>
        <v>4321013.46</v>
      </c>
      <c r="G122" s="355">
        <f>G123</f>
        <v>6987322.43</v>
      </c>
      <c r="H122" s="386">
        <f t="shared" si="1"/>
        <v>2666308.9699999997</v>
      </c>
      <c r="J122" s="313"/>
      <c r="K122" s="313"/>
      <c r="L122" s="313"/>
      <c r="M122" s="349"/>
    </row>
    <row r="123" spans="1:12" ht="28.5" customHeight="1">
      <c r="A123" s="75" t="s">
        <v>284</v>
      </c>
      <c r="B123" s="260" t="s">
        <v>8</v>
      </c>
      <c r="C123" s="16" t="s">
        <v>2</v>
      </c>
      <c r="D123" s="16" t="s">
        <v>503</v>
      </c>
      <c r="E123" s="156" t="s">
        <v>287</v>
      </c>
      <c r="F123" s="354">
        <v>4321013.46</v>
      </c>
      <c r="G123" s="354">
        <v>6987322.43</v>
      </c>
      <c r="H123" s="386">
        <f t="shared" si="1"/>
        <v>2666308.9699999997</v>
      </c>
      <c r="J123" s="313"/>
      <c r="K123" s="313"/>
      <c r="L123" s="313"/>
    </row>
    <row r="124" spans="1:13" ht="28.5" customHeight="1">
      <c r="A124" s="123" t="s">
        <v>505</v>
      </c>
      <c r="B124" s="180" t="s">
        <v>8</v>
      </c>
      <c r="C124" s="30" t="s">
        <v>2</v>
      </c>
      <c r="D124" s="30" t="s">
        <v>506</v>
      </c>
      <c r="E124" s="156"/>
      <c r="F124" s="355">
        <f>F125</f>
        <v>3416039.03</v>
      </c>
      <c r="G124" s="355">
        <f>G125</f>
        <v>5347688.78</v>
      </c>
      <c r="H124" s="386">
        <f t="shared" si="1"/>
        <v>1931649.7500000005</v>
      </c>
      <c r="M124" s="350"/>
    </row>
    <row r="125" spans="1:8" ht="28.5" customHeight="1">
      <c r="A125" s="75" t="s">
        <v>284</v>
      </c>
      <c r="B125" s="260" t="s">
        <v>8</v>
      </c>
      <c r="C125" s="16" t="s">
        <v>2</v>
      </c>
      <c r="D125" s="16" t="s">
        <v>506</v>
      </c>
      <c r="E125" s="156" t="s">
        <v>287</v>
      </c>
      <c r="F125" s="354">
        <v>3416039.03</v>
      </c>
      <c r="G125" s="354">
        <v>5347688.78</v>
      </c>
      <c r="H125" s="386">
        <f t="shared" si="1"/>
        <v>1931649.7500000005</v>
      </c>
    </row>
    <row r="126" spans="1:8" ht="16.5" customHeight="1">
      <c r="A126" s="139" t="s">
        <v>89</v>
      </c>
      <c r="B126" s="140" t="s">
        <v>8</v>
      </c>
      <c r="C126" s="193" t="s">
        <v>9</v>
      </c>
      <c r="D126" s="30"/>
      <c r="E126" s="187"/>
      <c r="F126" s="363">
        <f>F127+F129+F131+F135+F133</f>
        <v>3588852</v>
      </c>
      <c r="G126" s="363">
        <f>G127+G129+G131+G135+G133</f>
        <v>4477852</v>
      </c>
      <c r="H126" s="386">
        <f t="shared" si="1"/>
        <v>889000</v>
      </c>
    </row>
    <row r="127" spans="1:8" ht="19.5" customHeight="1">
      <c r="A127" s="121" t="s">
        <v>46</v>
      </c>
      <c r="B127" s="188" t="s">
        <v>8</v>
      </c>
      <c r="C127" s="189" t="s">
        <v>9</v>
      </c>
      <c r="D127" s="28" t="s">
        <v>414</v>
      </c>
      <c r="E127" s="191"/>
      <c r="F127" s="364">
        <f>F128</f>
        <v>5352</v>
      </c>
      <c r="G127" s="364">
        <f>G128</f>
        <v>5352</v>
      </c>
      <c r="H127" s="386">
        <f t="shared" si="1"/>
        <v>0</v>
      </c>
    </row>
    <row r="128" spans="1:8" ht="22.5" customHeight="1">
      <c r="A128" s="75" t="s">
        <v>83</v>
      </c>
      <c r="B128" s="34" t="s">
        <v>8</v>
      </c>
      <c r="C128" s="64" t="s">
        <v>9</v>
      </c>
      <c r="D128" s="8" t="s">
        <v>414</v>
      </c>
      <c r="E128" s="156" t="s">
        <v>85</v>
      </c>
      <c r="F128" s="354">
        <v>5352</v>
      </c>
      <c r="G128" s="354">
        <v>5352</v>
      </c>
      <c r="H128" s="386">
        <f t="shared" si="1"/>
        <v>0</v>
      </c>
    </row>
    <row r="129" spans="1:8" ht="38.25" customHeight="1">
      <c r="A129" s="123" t="s">
        <v>522</v>
      </c>
      <c r="B129" s="188" t="s">
        <v>8</v>
      </c>
      <c r="C129" s="189" t="s">
        <v>9</v>
      </c>
      <c r="D129" s="28" t="s">
        <v>523</v>
      </c>
      <c r="E129" s="8"/>
      <c r="F129" s="355">
        <f>F130</f>
        <v>3455500</v>
      </c>
      <c r="G129" s="355">
        <f>G130</f>
        <v>3455500</v>
      </c>
      <c r="H129" s="386">
        <f t="shared" si="1"/>
        <v>0</v>
      </c>
    </row>
    <row r="130" spans="1:8" ht="28.5" customHeight="1">
      <c r="A130" s="75" t="s">
        <v>284</v>
      </c>
      <c r="B130" s="398" t="s">
        <v>8</v>
      </c>
      <c r="C130" s="8" t="s">
        <v>9</v>
      </c>
      <c r="D130" s="8" t="s">
        <v>523</v>
      </c>
      <c r="E130" s="8" t="s">
        <v>287</v>
      </c>
      <c r="F130" s="354">
        <v>3455500</v>
      </c>
      <c r="G130" s="354">
        <v>3455500</v>
      </c>
      <c r="H130" s="386">
        <f t="shared" si="1"/>
        <v>0</v>
      </c>
    </row>
    <row r="131" spans="1:8" ht="39.75" customHeight="1">
      <c r="A131" s="123" t="s">
        <v>524</v>
      </c>
      <c r="B131" s="58" t="s">
        <v>8</v>
      </c>
      <c r="C131" s="28" t="s">
        <v>9</v>
      </c>
      <c r="D131" s="28" t="s">
        <v>525</v>
      </c>
      <c r="E131" s="158"/>
      <c r="F131" s="355">
        <f>F132</f>
        <v>0</v>
      </c>
      <c r="G131" s="355">
        <f>G132</f>
        <v>800000</v>
      </c>
      <c r="H131" s="386">
        <f t="shared" si="1"/>
        <v>800000</v>
      </c>
    </row>
    <row r="132" spans="1:8" ht="28.5" customHeight="1">
      <c r="A132" s="75" t="s">
        <v>83</v>
      </c>
      <c r="B132" s="59" t="s">
        <v>8</v>
      </c>
      <c r="C132" s="8" t="s">
        <v>9</v>
      </c>
      <c r="D132" s="8" t="s">
        <v>525</v>
      </c>
      <c r="E132" s="159" t="s">
        <v>85</v>
      </c>
      <c r="F132" s="354"/>
      <c r="G132" s="354">
        <v>800000</v>
      </c>
      <c r="H132" s="386">
        <f t="shared" si="1"/>
        <v>800000</v>
      </c>
    </row>
    <row r="133" spans="1:8" ht="48" customHeight="1">
      <c r="A133" s="123" t="s">
        <v>549</v>
      </c>
      <c r="B133" s="58" t="s">
        <v>8</v>
      </c>
      <c r="C133" s="28" t="s">
        <v>9</v>
      </c>
      <c r="D133" s="28" t="s">
        <v>557</v>
      </c>
      <c r="E133" s="158"/>
      <c r="F133" s="355">
        <f>F134</f>
        <v>0</v>
      </c>
      <c r="G133" s="355">
        <f>G134</f>
        <v>89000</v>
      </c>
      <c r="H133" s="386">
        <f>G133-F133</f>
        <v>89000</v>
      </c>
    </row>
    <row r="134" spans="1:8" ht="28.5" customHeight="1">
      <c r="A134" s="75" t="s">
        <v>83</v>
      </c>
      <c r="B134" s="59" t="s">
        <v>8</v>
      </c>
      <c r="C134" s="8" t="s">
        <v>9</v>
      </c>
      <c r="D134" s="8" t="s">
        <v>557</v>
      </c>
      <c r="E134" s="159" t="s">
        <v>85</v>
      </c>
      <c r="F134" s="354"/>
      <c r="G134" s="354">
        <v>89000</v>
      </c>
      <c r="H134" s="386">
        <f>G134-F134</f>
        <v>89000</v>
      </c>
    </row>
    <row r="135" spans="1:8" ht="18.75" customHeight="1">
      <c r="A135" s="121" t="s">
        <v>341</v>
      </c>
      <c r="B135" s="394" t="s">
        <v>8</v>
      </c>
      <c r="C135" s="395" t="s">
        <v>9</v>
      </c>
      <c r="D135" s="396" t="s">
        <v>425</v>
      </c>
      <c r="E135" s="397"/>
      <c r="F135" s="365">
        <f>F136</f>
        <v>128000</v>
      </c>
      <c r="G135" s="365">
        <f>G136</f>
        <v>128000</v>
      </c>
      <c r="H135" s="386">
        <f t="shared" si="1"/>
        <v>0</v>
      </c>
    </row>
    <row r="136" spans="1:8" ht="30.75" customHeight="1">
      <c r="A136" s="75" t="s">
        <v>83</v>
      </c>
      <c r="B136" s="34" t="s">
        <v>8</v>
      </c>
      <c r="C136" s="64" t="s">
        <v>9</v>
      </c>
      <c r="D136" s="8" t="s">
        <v>425</v>
      </c>
      <c r="E136" s="156" t="s">
        <v>85</v>
      </c>
      <c r="F136" s="354">
        <v>128000</v>
      </c>
      <c r="G136" s="354">
        <v>128000</v>
      </c>
      <c r="H136" s="386">
        <f t="shared" si="1"/>
        <v>0</v>
      </c>
    </row>
    <row r="137" spans="1:8" ht="16.5" customHeight="1">
      <c r="A137" s="26" t="s">
        <v>290</v>
      </c>
      <c r="B137" s="261" t="s">
        <v>8</v>
      </c>
      <c r="C137" s="262" t="s">
        <v>11</v>
      </c>
      <c r="D137" s="28"/>
      <c r="E137" s="262"/>
      <c r="F137" s="19">
        <f>F138+F143+F145</f>
        <v>1959916</v>
      </c>
      <c r="G137" s="19">
        <f>G138+G143+G145</f>
        <v>1959916</v>
      </c>
      <c r="H137" s="386">
        <f t="shared" si="1"/>
        <v>0</v>
      </c>
    </row>
    <row r="138" spans="1:8" ht="15.75" customHeight="1">
      <c r="A138" s="263" t="s">
        <v>290</v>
      </c>
      <c r="B138" s="264" t="s">
        <v>8</v>
      </c>
      <c r="C138" s="265" t="s">
        <v>11</v>
      </c>
      <c r="D138" s="11" t="s">
        <v>426</v>
      </c>
      <c r="E138" s="265"/>
      <c r="F138" s="366">
        <f>F139+F141</f>
        <v>18000</v>
      </c>
      <c r="G138" s="366">
        <f>G139+G141</f>
        <v>18000</v>
      </c>
      <c r="H138" s="386">
        <f t="shared" si="1"/>
        <v>0</v>
      </c>
    </row>
    <row r="139" spans="1:8" ht="15.75" customHeight="1">
      <c r="A139" s="259" t="s">
        <v>292</v>
      </c>
      <c r="B139" s="266" t="s">
        <v>8</v>
      </c>
      <c r="C139" s="267" t="s">
        <v>11</v>
      </c>
      <c r="D139" s="28" t="s">
        <v>426</v>
      </c>
      <c r="E139" s="267"/>
      <c r="F139" s="355">
        <f>F140</f>
        <v>3000</v>
      </c>
      <c r="G139" s="355">
        <f>G140</f>
        <v>3000</v>
      </c>
      <c r="H139" s="386">
        <f t="shared" si="1"/>
        <v>0</v>
      </c>
    </row>
    <row r="140" spans="1:8" ht="24.75" customHeight="1">
      <c r="A140" s="75" t="s">
        <v>83</v>
      </c>
      <c r="B140" s="268" t="s">
        <v>8</v>
      </c>
      <c r="C140" s="269" t="s">
        <v>11</v>
      </c>
      <c r="D140" s="8" t="s">
        <v>426</v>
      </c>
      <c r="E140" s="269" t="s">
        <v>85</v>
      </c>
      <c r="F140" s="354">
        <v>3000</v>
      </c>
      <c r="G140" s="354">
        <v>3000</v>
      </c>
      <c r="H140" s="386">
        <f t="shared" si="1"/>
        <v>0</v>
      </c>
    </row>
    <row r="141" spans="1:8" ht="29.25" customHeight="1">
      <c r="A141" s="259" t="s">
        <v>293</v>
      </c>
      <c r="B141" s="266" t="s">
        <v>8</v>
      </c>
      <c r="C141" s="267" t="s">
        <v>11</v>
      </c>
      <c r="D141" s="28" t="s">
        <v>427</v>
      </c>
      <c r="E141" s="267"/>
      <c r="F141" s="355">
        <f>F142</f>
        <v>15000</v>
      </c>
      <c r="G141" s="355">
        <f>G142</f>
        <v>15000</v>
      </c>
      <c r="H141" s="386">
        <f t="shared" si="1"/>
        <v>0</v>
      </c>
    </row>
    <row r="142" spans="1:8" ht="27.75" customHeight="1">
      <c r="A142" s="75" t="s">
        <v>83</v>
      </c>
      <c r="B142" s="268" t="s">
        <v>8</v>
      </c>
      <c r="C142" s="269" t="s">
        <v>11</v>
      </c>
      <c r="D142" s="8" t="s">
        <v>427</v>
      </c>
      <c r="E142" s="269" t="s">
        <v>85</v>
      </c>
      <c r="F142" s="354">
        <v>15000</v>
      </c>
      <c r="G142" s="354">
        <v>15000</v>
      </c>
      <c r="H142" s="386">
        <f t="shared" si="1"/>
        <v>0</v>
      </c>
    </row>
    <row r="143" spans="1:8" ht="18" customHeight="1">
      <c r="A143" s="341" t="s">
        <v>507</v>
      </c>
      <c r="B143" s="266" t="s">
        <v>8</v>
      </c>
      <c r="C143" s="95" t="s">
        <v>11</v>
      </c>
      <c r="D143" s="28" t="s">
        <v>500</v>
      </c>
      <c r="E143" s="169"/>
      <c r="F143" s="355">
        <f>F144</f>
        <v>1141916</v>
      </c>
      <c r="G143" s="355">
        <f>G144</f>
        <v>1141916</v>
      </c>
      <c r="H143" s="386">
        <f t="shared" si="1"/>
        <v>0</v>
      </c>
    </row>
    <row r="144" spans="1:8" ht="28.5" customHeight="1">
      <c r="A144" s="98" t="s">
        <v>277</v>
      </c>
      <c r="B144" s="205" t="s">
        <v>8</v>
      </c>
      <c r="C144" s="269" t="s">
        <v>11</v>
      </c>
      <c r="D144" s="8" t="s">
        <v>500</v>
      </c>
      <c r="E144" s="269" t="s">
        <v>133</v>
      </c>
      <c r="F144" s="18">
        <v>1141916</v>
      </c>
      <c r="G144" s="354">
        <v>1141916</v>
      </c>
      <c r="H144" s="386">
        <f t="shared" si="1"/>
        <v>0</v>
      </c>
    </row>
    <row r="145" spans="1:8" ht="28.5" customHeight="1">
      <c r="A145" s="102" t="s">
        <v>527</v>
      </c>
      <c r="B145" s="61" t="s">
        <v>8</v>
      </c>
      <c r="C145" s="267" t="s">
        <v>11</v>
      </c>
      <c r="D145" s="28" t="s">
        <v>526</v>
      </c>
      <c r="E145" s="267"/>
      <c r="F145" s="355">
        <f>F146</f>
        <v>800000</v>
      </c>
      <c r="G145" s="355">
        <f>G146</f>
        <v>800000</v>
      </c>
      <c r="H145" s="386">
        <f t="shared" si="1"/>
        <v>0</v>
      </c>
    </row>
    <row r="146" spans="1:8" ht="28.5" customHeight="1">
      <c r="A146" s="98" t="s">
        <v>277</v>
      </c>
      <c r="B146" s="205" t="s">
        <v>8</v>
      </c>
      <c r="C146" s="269" t="s">
        <v>11</v>
      </c>
      <c r="D146" s="8" t="s">
        <v>526</v>
      </c>
      <c r="E146" s="269" t="s">
        <v>133</v>
      </c>
      <c r="F146" s="18">
        <v>800000</v>
      </c>
      <c r="G146" s="354">
        <v>800000</v>
      </c>
      <c r="H146" s="386">
        <f t="shared" si="1"/>
        <v>0</v>
      </c>
    </row>
    <row r="147" spans="1:8" ht="17.25" customHeight="1">
      <c r="A147" s="26" t="s">
        <v>28</v>
      </c>
      <c r="B147" s="40" t="s">
        <v>8</v>
      </c>
      <c r="C147" s="86" t="s">
        <v>8</v>
      </c>
      <c r="D147" s="7"/>
      <c r="E147" s="148"/>
      <c r="F147" s="367">
        <f>F148</f>
        <v>39000</v>
      </c>
      <c r="G147" s="367">
        <f>G148</f>
        <v>39000</v>
      </c>
      <c r="H147" s="386">
        <f t="shared" si="1"/>
        <v>0</v>
      </c>
    </row>
    <row r="148" spans="1:8" ht="15" customHeight="1">
      <c r="A148" s="31" t="s">
        <v>213</v>
      </c>
      <c r="B148" s="35" t="s">
        <v>8</v>
      </c>
      <c r="C148" s="66" t="s">
        <v>8</v>
      </c>
      <c r="D148" s="28" t="s">
        <v>428</v>
      </c>
      <c r="E148" s="149"/>
      <c r="F148" s="355">
        <f>F149</f>
        <v>39000</v>
      </c>
      <c r="G148" s="355">
        <f>G149</f>
        <v>39000</v>
      </c>
      <c r="H148" s="386">
        <f t="shared" si="1"/>
        <v>0</v>
      </c>
    </row>
    <row r="149" spans="1:8" ht="18" customHeight="1">
      <c r="A149" s="12" t="s">
        <v>154</v>
      </c>
      <c r="B149" s="38" t="s">
        <v>8</v>
      </c>
      <c r="C149" s="64" t="s">
        <v>8</v>
      </c>
      <c r="D149" s="8" t="s">
        <v>428</v>
      </c>
      <c r="E149" s="156" t="s">
        <v>153</v>
      </c>
      <c r="F149" s="354">
        <v>39000</v>
      </c>
      <c r="G149" s="354">
        <v>39000</v>
      </c>
      <c r="H149" s="386">
        <f t="shared" si="1"/>
        <v>0</v>
      </c>
    </row>
    <row r="150" spans="1:8" ht="18.75" customHeight="1">
      <c r="A150" s="214" t="s">
        <v>22</v>
      </c>
      <c r="B150" s="79" t="s">
        <v>3</v>
      </c>
      <c r="C150" s="109"/>
      <c r="D150" s="108"/>
      <c r="E150" s="146"/>
      <c r="F150" s="359">
        <f>F151+F187+F259+F273</f>
        <v>278829388.8</v>
      </c>
      <c r="G150" s="359">
        <f>G151+G187+G259+G273</f>
        <v>288001605.44</v>
      </c>
      <c r="H150" s="386">
        <f t="shared" si="1"/>
        <v>9172216.639999986</v>
      </c>
    </row>
    <row r="151" spans="1:8" ht="18" customHeight="1">
      <c r="A151" s="26" t="s">
        <v>23</v>
      </c>
      <c r="B151" s="39" t="s">
        <v>3</v>
      </c>
      <c r="C151" s="99" t="s">
        <v>2</v>
      </c>
      <c r="D151" s="9"/>
      <c r="E151" s="168"/>
      <c r="F151" s="367">
        <f>F153+F155+F157+F167+F178+F181+F185</f>
        <v>72261342.29</v>
      </c>
      <c r="G151" s="367">
        <f>G153+G155+G157+G167+G178+G181+G185</f>
        <v>73087342.29</v>
      </c>
      <c r="H151" s="386">
        <f t="shared" si="1"/>
        <v>826000</v>
      </c>
    </row>
    <row r="152" spans="1:8" ht="18" customHeight="1">
      <c r="A152" s="195" t="s">
        <v>157</v>
      </c>
      <c r="B152" s="227" t="s">
        <v>3</v>
      </c>
      <c r="C152" s="198" t="s">
        <v>2</v>
      </c>
      <c r="D152" s="228" t="s">
        <v>401</v>
      </c>
      <c r="E152" s="229"/>
      <c r="F152" s="353">
        <f>F151</f>
        <v>72261342.29</v>
      </c>
      <c r="G152" s="353">
        <f>G151</f>
        <v>73087342.29</v>
      </c>
      <c r="H152" s="386">
        <f aca="true" t="shared" si="3" ref="H152:H218">G152-F152</f>
        <v>826000</v>
      </c>
    </row>
    <row r="153" spans="1:13" ht="12.75">
      <c r="A153" s="25" t="s">
        <v>160</v>
      </c>
      <c r="B153" s="37" t="s">
        <v>3</v>
      </c>
      <c r="C153" s="65" t="s">
        <v>2</v>
      </c>
      <c r="D153" s="11" t="s">
        <v>429</v>
      </c>
      <c r="E153" s="151"/>
      <c r="F153" s="366">
        <f>F154</f>
        <v>13545000</v>
      </c>
      <c r="G153" s="366">
        <f>G154</f>
        <v>13545000</v>
      </c>
      <c r="H153" s="386">
        <f t="shared" si="3"/>
        <v>0</v>
      </c>
      <c r="J153" s="313"/>
      <c r="K153" s="313"/>
      <c r="M153" s="349"/>
    </row>
    <row r="154" spans="1:11" ht="26.25" customHeight="1">
      <c r="A154" s="75" t="s">
        <v>110</v>
      </c>
      <c r="B154" s="38" t="s">
        <v>3</v>
      </c>
      <c r="C154" s="64" t="s">
        <v>2</v>
      </c>
      <c r="D154" s="8" t="s">
        <v>429</v>
      </c>
      <c r="E154" s="156" t="s">
        <v>85</v>
      </c>
      <c r="F154" s="354">
        <v>13545000</v>
      </c>
      <c r="G154" s="354">
        <v>13545000</v>
      </c>
      <c r="H154" s="386">
        <f t="shared" si="3"/>
        <v>0</v>
      </c>
      <c r="J154" s="313"/>
      <c r="K154" s="313"/>
    </row>
    <row r="155" spans="1:13" ht="18" customHeight="1">
      <c r="A155" s="25" t="s">
        <v>322</v>
      </c>
      <c r="B155" s="37" t="s">
        <v>3</v>
      </c>
      <c r="C155" s="65" t="s">
        <v>2</v>
      </c>
      <c r="D155" s="11" t="s">
        <v>430</v>
      </c>
      <c r="E155" s="151"/>
      <c r="F155" s="366">
        <f>F156</f>
        <v>200000</v>
      </c>
      <c r="G155" s="366">
        <f>G156</f>
        <v>1026000</v>
      </c>
      <c r="H155" s="386">
        <f t="shared" si="3"/>
        <v>826000</v>
      </c>
      <c r="J155" s="313"/>
      <c r="K155" s="313"/>
      <c r="M155" s="349"/>
    </row>
    <row r="156" spans="1:13" ht="26.25" customHeight="1">
      <c r="A156" s="75" t="s">
        <v>110</v>
      </c>
      <c r="B156" s="38" t="s">
        <v>3</v>
      </c>
      <c r="C156" s="64" t="s">
        <v>2</v>
      </c>
      <c r="D156" s="8" t="s">
        <v>430</v>
      </c>
      <c r="E156" s="156" t="s">
        <v>85</v>
      </c>
      <c r="F156" s="354">
        <v>200000</v>
      </c>
      <c r="G156" s="354">
        <f>1200000-174000</f>
        <v>1026000</v>
      </c>
      <c r="H156" s="386">
        <f t="shared" si="3"/>
        <v>826000</v>
      </c>
      <c r="J156" s="313"/>
      <c r="K156" s="313"/>
      <c r="M156" s="349"/>
    </row>
    <row r="157" spans="1:11" ht="17.25" customHeight="1">
      <c r="A157" s="25" t="s">
        <v>159</v>
      </c>
      <c r="B157" s="37" t="s">
        <v>3</v>
      </c>
      <c r="C157" s="65" t="s">
        <v>2</v>
      </c>
      <c r="D157" s="11" t="s">
        <v>431</v>
      </c>
      <c r="E157" s="151"/>
      <c r="F157" s="366">
        <f>SUM(F158:F166)</f>
        <v>15538781.75</v>
      </c>
      <c r="G157" s="366">
        <f>SUM(G158:G166)</f>
        <v>15538781.75</v>
      </c>
      <c r="H157" s="386">
        <f t="shared" si="3"/>
        <v>0</v>
      </c>
      <c r="J157" s="313"/>
      <c r="K157" s="313"/>
    </row>
    <row r="158" spans="1:11" ht="12.75">
      <c r="A158" s="75" t="s">
        <v>439</v>
      </c>
      <c r="B158" s="42" t="s">
        <v>3</v>
      </c>
      <c r="C158" s="96" t="s">
        <v>2</v>
      </c>
      <c r="D158" s="8" t="s">
        <v>431</v>
      </c>
      <c r="E158" s="161" t="s">
        <v>107</v>
      </c>
      <c r="F158" s="354">
        <v>3731362.52</v>
      </c>
      <c r="G158" s="354">
        <v>3731362.52</v>
      </c>
      <c r="H158" s="386">
        <f t="shared" si="3"/>
        <v>0</v>
      </c>
      <c r="J158" s="313"/>
      <c r="K158" s="313"/>
    </row>
    <row r="159" spans="1:13" ht="25.5">
      <c r="A159" s="75" t="s">
        <v>109</v>
      </c>
      <c r="B159" s="42" t="s">
        <v>3</v>
      </c>
      <c r="C159" s="96" t="s">
        <v>2</v>
      </c>
      <c r="D159" s="8" t="s">
        <v>431</v>
      </c>
      <c r="E159" s="161" t="s">
        <v>108</v>
      </c>
      <c r="F159" s="354">
        <v>539800</v>
      </c>
      <c r="G159" s="354">
        <v>539800</v>
      </c>
      <c r="H159" s="386">
        <f t="shared" si="3"/>
        <v>0</v>
      </c>
      <c r="M159" s="350"/>
    </row>
    <row r="160" spans="1:8" ht="38.25">
      <c r="A160" s="315" t="s">
        <v>432</v>
      </c>
      <c r="B160" s="42" t="s">
        <v>3</v>
      </c>
      <c r="C160" s="96" t="s">
        <v>2</v>
      </c>
      <c r="D160" s="8" t="s">
        <v>431</v>
      </c>
      <c r="E160" s="161" t="s">
        <v>416</v>
      </c>
      <c r="F160" s="354">
        <v>2377140</v>
      </c>
      <c r="G160" s="354">
        <v>2377140</v>
      </c>
      <c r="H160" s="386">
        <f t="shared" si="3"/>
        <v>0</v>
      </c>
    </row>
    <row r="161" spans="1:8" ht="25.5">
      <c r="A161" s="75" t="s">
        <v>110</v>
      </c>
      <c r="B161" s="42" t="s">
        <v>3</v>
      </c>
      <c r="C161" s="96" t="s">
        <v>2</v>
      </c>
      <c r="D161" s="8" t="s">
        <v>431</v>
      </c>
      <c r="E161" s="161" t="s">
        <v>85</v>
      </c>
      <c r="F161" s="354">
        <v>7301858.9</v>
      </c>
      <c r="G161" s="354">
        <f>7301858.9</f>
        <v>7301858.9</v>
      </c>
      <c r="H161" s="386">
        <f t="shared" si="3"/>
        <v>0</v>
      </c>
    </row>
    <row r="162" spans="1:8" ht="38.25">
      <c r="A162" s="185" t="s">
        <v>111</v>
      </c>
      <c r="B162" s="205" t="s">
        <v>3</v>
      </c>
      <c r="C162" s="96" t="s">
        <v>2</v>
      </c>
      <c r="D162" s="8" t="s">
        <v>431</v>
      </c>
      <c r="E162" s="161" t="s">
        <v>112</v>
      </c>
      <c r="F162" s="354">
        <v>370000</v>
      </c>
      <c r="G162" s="354">
        <v>370000</v>
      </c>
      <c r="H162" s="386">
        <f t="shared" si="3"/>
        <v>0</v>
      </c>
    </row>
    <row r="163" spans="1:8" ht="76.5">
      <c r="A163" s="308" t="s">
        <v>105</v>
      </c>
      <c r="B163" s="42" t="s">
        <v>3</v>
      </c>
      <c r="C163" s="96" t="s">
        <v>2</v>
      </c>
      <c r="D163" s="8" t="s">
        <v>431</v>
      </c>
      <c r="E163" s="161" t="s">
        <v>101</v>
      </c>
      <c r="F163" s="354">
        <v>318400</v>
      </c>
      <c r="G163" s="354">
        <v>318400</v>
      </c>
      <c r="H163" s="386">
        <f t="shared" si="3"/>
        <v>0</v>
      </c>
    </row>
    <row r="164" spans="1:8" ht="12.75">
      <c r="A164" s="75" t="s">
        <v>100</v>
      </c>
      <c r="B164" s="42" t="s">
        <v>3</v>
      </c>
      <c r="C164" s="96" t="s">
        <v>2</v>
      </c>
      <c r="D164" s="8" t="s">
        <v>431</v>
      </c>
      <c r="E164" s="156" t="s">
        <v>103</v>
      </c>
      <c r="F164" s="354">
        <v>624048.15</v>
      </c>
      <c r="G164" s="354">
        <v>624048.15</v>
      </c>
      <c r="H164" s="386">
        <f t="shared" si="3"/>
        <v>0</v>
      </c>
    </row>
    <row r="165" spans="1:8" ht="12.75">
      <c r="A165" s="75" t="s">
        <v>102</v>
      </c>
      <c r="B165" s="42" t="s">
        <v>3</v>
      </c>
      <c r="C165" s="96" t="s">
        <v>2</v>
      </c>
      <c r="D165" s="8" t="s">
        <v>431</v>
      </c>
      <c r="E165" s="156" t="s">
        <v>104</v>
      </c>
      <c r="F165" s="354">
        <v>122750</v>
      </c>
      <c r="G165" s="354">
        <v>122750</v>
      </c>
      <c r="H165" s="386">
        <f t="shared" si="3"/>
        <v>0</v>
      </c>
    </row>
    <row r="166" spans="1:8" ht="12.75">
      <c r="A166" s="271" t="s">
        <v>502</v>
      </c>
      <c r="B166" s="42" t="s">
        <v>3</v>
      </c>
      <c r="C166" s="96" t="s">
        <v>2</v>
      </c>
      <c r="D166" s="8" t="s">
        <v>431</v>
      </c>
      <c r="E166" s="156" t="s">
        <v>501</v>
      </c>
      <c r="F166" s="354">
        <v>153422.18</v>
      </c>
      <c r="G166" s="354">
        <v>153422.18</v>
      </c>
      <c r="H166" s="386">
        <f t="shared" si="3"/>
        <v>0</v>
      </c>
    </row>
    <row r="167" spans="1:8" ht="37.5" customHeight="1">
      <c r="A167" s="204" t="s">
        <v>262</v>
      </c>
      <c r="B167" s="206" t="s">
        <v>3</v>
      </c>
      <c r="C167" s="207" t="s">
        <v>2</v>
      </c>
      <c r="D167" s="189" t="s">
        <v>433</v>
      </c>
      <c r="E167" s="199"/>
      <c r="F167" s="353">
        <f>SUM(F168:F177)</f>
        <v>40745000</v>
      </c>
      <c r="G167" s="353">
        <f>SUM(G168:G177)</f>
        <v>40745000</v>
      </c>
      <c r="H167" s="386">
        <f t="shared" si="3"/>
        <v>0</v>
      </c>
    </row>
    <row r="168" spans="1:8" ht="12.75">
      <c r="A168" s="75" t="s">
        <v>440</v>
      </c>
      <c r="B168" s="42" t="s">
        <v>3</v>
      </c>
      <c r="C168" s="96" t="s">
        <v>2</v>
      </c>
      <c r="D168" s="8" t="s">
        <v>433</v>
      </c>
      <c r="E168" s="161" t="s">
        <v>107</v>
      </c>
      <c r="F168" s="354">
        <v>29177696.81</v>
      </c>
      <c r="G168" s="354">
        <v>29177696.81</v>
      </c>
      <c r="H168" s="386">
        <f t="shared" si="3"/>
        <v>0</v>
      </c>
    </row>
    <row r="169" spans="1:8" ht="25.5">
      <c r="A169" s="75" t="s">
        <v>109</v>
      </c>
      <c r="B169" s="42" t="s">
        <v>3</v>
      </c>
      <c r="C169" s="96" t="s">
        <v>2</v>
      </c>
      <c r="D169" s="8" t="s">
        <v>433</v>
      </c>
      <c r="E169" s="161" t="s">
        <v>108</v>
      </c>
      <c r="F169" s="354">
        <v>659597.37</v>
      </c>
      <c r="G169" s="354">
        <v>659597.37</v>
      </c>
      <c r="H169" s="386">
        <f t="shared" si="3"/>
        <v>0</v>
      </c>
    </row>
    <row r="170" spans="1:8" ht="38.25">
      <c r="A170" s="315" t="s">
        <v>432</v>
      </c>
      <c r="B170" s="42" t="s">
        <v>3</v>
      </c>
      <c r="C170" s="96" t="s">
        <v>2</v>
      </c>
      <c r="D170" s="8" t="s">
        <v>433</v>
      </c>
      <c r="E170" s="161" t="s">
        <v>416</v>
      </c>
      <c r="F170" s="354">
        <v>8647559.31</v>
      </c>
      <c r="G170" s="354">
        <v>8647559.31</v>
      </c>
      <c r="H170" s="386">
        <f t="shared" si="3"/>
        <v>0</v>
      </c>
    </row>
    <row r="171" spans="1:8" ht="32.25" customHeight="1">
      <c r="A171" s="75" t="s">
        <v>82</v>
      </c>
      <c r="B171" s="42" t="s">
        <v>3</v>
      </c>
      <c r="C171" s="96" t="s">
        <v>2</v>
      </c>
      <c r="D171" s="8" t="s">
        <v>433</v>
      </c>
      <c r="E171" s="161" t="s">
        <v>84</v>
      </c>
      <c r="F171" s="354"/>
      <c r="G171" s="354"/>
      <c r="H171" s="386">
        <f t="shared" si="3"/>
        <v>0</v>
      </c>
    </row>
    <row r="172" spans="1:8" ht="25.5">
      <c r="A172" s="75" t="s">
        <v>110</v>
      </c>
      <c r="B172" s="42" t="s">
        <v>3</v>
      </c>
      <c r="C172" s="96" t="s">
        <v>2</v>
      </c>
      <c r="D172" s="8" t="s">
        <v>433</v>
      </c>
      <c r="E172" s="161" t="s">
        <v>85</v>
      </c>
      <c r="F172" s="354">
        <v>635124.97</v>
      </c>
      <c r="G172" s="354">
        <v>635124.97</v>
      </c>
      <c r="H172" s="386">
        <f t="shared" si="3"/>
        <v>0</v>
      </c>
    </row>
    <row r="173" spans="1:8" ht="30" customHeight="1">
      <c r="A173" s="75" t="s">
        <v>118</v>
      </c>
      <c r="B173" s="42" t="s">
        <v>3</v>
      </c>
      <c r="C173" s="96" t="s">
        <v>2</v>
      </c>
      <c r="D173" s="8" t="s">
        <v>433</v>
      </c>
      <c r="E173" s="161" t="s">
        <v>119</v>
      </c>
      <c r="F173" s="354">
        <v>38000.8</v>
      </c>
      <c r="G173" s="354">
        <v>38000.8</v>
      </c>
      <c r="H173" s="386">
        <f t="shared" si="3"/>
        <v>0</v>
      </c>
    </row>
    <row r="174" spans="1:8" ht="27" customHeight="1">
      <c r="A174" s="75" t="s">
        <v>529</v>
      </c>
      <c r="B174" s="42" t="s">
        <v>3</v>
      </c>
      <c r="C174" s="96" t="s">
        <v>2</v>
      </c>
      <c r="D174" s="8" t="s">
        <v>433</v>
      </c>
      <c r="E174" s="161" t="s">
        <v>528</v>
      </c>
      <c r="F174" s="354">
        <v>30000</v>
      </c>
      <c r="G174" s="354">
        <v>30000</v>
      </c>
      <c r="H174" s="386">
        <f t="shared" si="3"/>
        <v>0</v>
      </c>
    </row>
    <row r="175" spans="1:8" ht="38.25">
      <c r="A175" s="185" t="s">
        <v>111</v>
      </c>
      <c r="B175" s="205" t="s">
        <v>3</v>
      </c>
      <c r="C175" s="96" t="s">
        <v>2</v>
      </c>
      <c r="D175" s="8" t="s">
        <v>433</v>
      </c>
      <c r="E175" s="161" t="s">
        <v>112</v>
      </c>
      <c r="F175" s="354">
        <v>1548000</v>
      </c>
      <c r="G175" s="354">
        <v>1548000</v>
      </c>
      <c r="H175" s="386">
        <f t="shared" si="3"/>
        <v>0</v>
      </c>
    </row>
    <row r="176" spans="1:8" ht="76.5">
      <c r="A176" s="308" t="s">
        <v>105</v>
      </c>
      <c r="B176" s="205" t="s">
        <v>3</v>
      </c>
      <c r="C176" s="96" t="s">
        <v>2</v>
      </c>
      <c r="D176" s="8" t="s">
        <v>433</v>
      </c>
      <c r="E176" s="161" t="s">
        <v>101</v>
      </c>
      <c r="F176" s="354">
        <v>5034.31</v>
      </c>
      <c r="G176" s="354">
        <v>5034.31</v>
      </c>
      <c r="H176" s="386">
        <f t="shared" si="3"/>
        <v>0</v>
      </c>
    </row>
    <row r="177" spans="1:8" ht="17.25" customHeight="1">
      <c r="A177" s="399" t="s">
        <v>502</v>
      </c>
      <c r="B177" s="205" t="s">
        <v>3</v>
      </c>
      <c r="C177" s="96" t="s">
        <v>2</v>
      </c>
      <c r="D177" s="8" t="s">
        <v>433</v>
      </c>
      <c r="E177" s="161" t="s">
        <v>501</v>
      </c>
      <c r="F177" s="354">
        <v>3986.43</v>
      </c>
      <c r="G177" s="354">
        <v>3986.43</v>
      </c>
      <c r="H177" s="386">
        <f t="shared" si="3"/>
        <v>0</v>
      </c>
    </row>
    <row r="178" spans="1:8" ht="55.5" customHeight="1">
      <c r="A178" s="31" t="s">
        <v>267</v>
      </c>
      <c r="B178" s="35" t="s">
        <v>3</v>
      </c>
      <c r="C178" s="66" t="s">
        <v>2</v>
      </c>
      <c r="D178" s="28" t="s">
        <v>434</v>
      </c>
      <c r="E178" s="149"/>
      <c r="F178" s="355">
        <f>F179+F180</f>
        <v>896444.54</v>
      </c>
      <c r="G178" s="355">
        <f>G179+G180</f>
        <v>896444.54</v>
      </c>
      <c r="H178" s="386">
        <f t="shared" si="3"/>
        <v>0</v>
      </c>
    </row>
    <row r="179" spans="1:8" ht="25.5">
      <c r="A179" s="12" t="s">
        <v>109</v>
      </c>
      <c r="B179" s="34" t="s">
        <v>3</v>
      </c>
      <c r="C179" s="64" t="s">
        <v>2</v>
      </c>
      <c r="D179" s="8" t="s">
        <v>434</v>
      </c>
      <c r="E179" s="156" t="s">
        <v>108</v>
      </c>
      <c r="F179" s="354">
        <v>796444.54</v>
      </c>
      <c r="G179" s="354">
        <v>796444.54</v>
      </c>
      <c r="H179" s="386">
        <f t="shared" si="3"/>
        <v>0</v>
      </c>
    </row>
    <row r="180" spans="1:8" ht="13.5" customHeight="1">
      <c r="A180" s="12" t="s">
        <v>81</v>
      </c>
      <c r="B180" s="34" t="s">
        <v>3</v>
      </c>
      <c r="C180" s="64" t="s">
        <v>2</v>
      </c>
      <c r="D180" s="8" t="s">
        <v>434</v>
      </c>
      <c r="E180" s="156" t="s">
        <v>80</v>
      </c>
      <c r="F180" s="354">
        <v>100000</v>
      </c>
      <c r="G180" s="354">
        <v>100000</v>
      </c>
      <c r="H180" s="386">
        <f t="shared" si="3"/>
        <v>0</v>
      </c>
    </row>
    <row r="181" spans="1:8" ht="81.75" customHeight="1">
      <c r="A181" s="31" t="s">
        <v>268</v>
      </c>
      <c r="B181" s="35" t="s">
        <v>3</v>
      </c>
      <c r="C181" s="66" t="s">
        <v>2</v>
      </c>
      <c r="D181" s="28" t="s">
        <v>435</v>
      </c>
      <c r="E181" s="149"/>
      <c r="F181" s="355">
        <f>SUM(F182:F184)</f>
        <v>586116</v>
      </c>
      <c r="G181" s="355">
        <f>SUM(G182:G184)</f>
        <v>586116</v>
      </c>
      <c r="H181" s="386">
        <f t="shared" si="3"/>
        <v>0</v>
      </c>
    </row>
    <row r="182" spans="1:8" ht="12.75">
      <c r="A182" s="75" t="s">
        <v>439</v>
      </c>
      <c r="B182" s="59" t="s">
        <v>3</v>
      </c>
      <c r="C182" s="8" t="s">
        <v>2</v>
      </c>
      <c r="D182" s="8" t="s">
        <v>435</v>
      </c>
      <c r="E182" s="8" t="s">
        <v>107</v>
      </c>
      <c r="F182" s="354">
        <v>116100</v>
      </c>
      <c r="G182" s="354">
        <v>116100</v>
      </c>
      <c r="H182" s="386">
        <f t="shared" si="3"/>
        <v>0</v>
      </c>
    </row>
    <row r="183" spans="1:8" ht="38.25">
      <c r="A183" s="315" t="s">
        <v>432</v>
      </c>
      <c r="B183" s="59" t="s">
        <v>3</v>
      </c>
      <c r="C183" s="8" t="s">
        <v>2</v>
      </c>
      <c r="D183" s="8" t="s">
        <v>435</v>
      </c>
      <c r="E183" s="8" t="s">
        <v>416</v>
      </c>
      <c r="F183" s="354">
        <v>33900</v>
      </c>
      <c r="G183" s="354">
        <v>33900</v>
      </c>
      <c r="H183" s="386">
        <f t="shared" si="3"/>
        <v>0</v>
      </c>
    </row>
    <row r="184" spans="1:8" ht="25.5">
      <c r="A184" s="75" t="s">
        <v>110</v>
      </c>
      <c r="B184" s="59" t="s">
        <v>3</v>
      </c>
      <c r="C184" s="8" t="s">
        <v>2</v>
      </c>
      <c r="D184" s="8" t="s">
        <v>435</v>
      </c>
      <c r="E184" s="8" t="s">
        <v>85</v>
      </c>
      <c r="F184" s="354">
        <v>436116</v>
      </c>
      <c r="G184" s="354">
        <v>436116</v>
      </c>
      <c r="H184" s="386">
        <f t="shared" si="3"/>
        <v>0</v>
      </c>
    </row>
    <row r="185" spans="1:8" ht="27.75" customHeight="1">
      <c r="A185" s="31" t="s">
        <v>508</v>
      </c>
      <c r="B185" s="35" t="s">
        <v>3</v>
      </c>
      <c r="C185" s="66" t="s">
        <v>2</v>
      </c>
      <c r="D185" s="28" t="s">
        <v>509</v>
      </c>
      <c r="E185" s="149"/>
      <c r="F185" s="355">
        <f>F186</f>
        <v>750000</v>
      </c>
      <c r="G185" s="355">
        <f>G186</f>
        <v>750000</v>
      </c>
      <c r="H185" s="386">
        <f t="shared" si="3"/>
        <v>0</v>
      </c>
    </row>
    <row r="186" spans="1:8" ht="27" customHeight="1">
      <c r="A186" s="75" t="s">
        <v>110</v>
      </c>
      <c r="B186" s="34" t="s">
        <v>3</v>
      </c>
      <c r="C186" s="64" t="s">
        <v>2</v>
      </c>
      <c r="D186" s="8" t="s">
        <v>509</v>
      </c>
      <c r="E186" s="156" t="s">
        <v>85</v>
      </c>
      <c r="F186" s="354">
        <v>750000</v>
      </c>
      <c r="G186" s="354">
        <v>750000</v>
      </c>
      <c r="H186" s="386">
        <f t="shared" si="3"/>
        <v>0</v>
      </c>
    </row>
    <row r="187" spans="1:8" ht="14.25" customHeight="1">
      <c r="A187" s="26" t="s">
        <v>24</v>
      </c>
      <c r="B187" s="40" t="s">
        <v>3</v>
      </c>
      <c r="C187" s="93" t="s">
        <v>9</v>
      </c>
      <c r="D187" s="7"/>
      <c r="E187" s="171"/>
      <c r="F187" s="367">
        <f>F188+F190+F217+F192+F202+F204+F227+F207+F230+F233+F238+F241+F244+F247+F249+F256+F251</f>
        <v>190459457.71</v>
      </c>
      <c r="G187" s="367">
        <f>G188+G190+G217+G192+G202+G204+G227+G207+G230+G233+G238+G241+G244+G247+G249+G256+G251</f>
        <v>198301557.71</v>
      </c>
      <c r="H187" s="386">
        <f t="shared" si="3"/>
        <v>7842100</v>
      </c>
    </row>
    <row r="188" spans="1:8" ht="12.75">
      <c r="A188" s="181" t="s">
        <v>161</v>
      </c>
      <c r="B188" s="208" t="s">
        <v>3</v>
      </c>
      <c r="C188" s="209" t="s">
        <v>9</v>
      </c>
      <c r="D188" s="182" t="s">
        <v>436</v>
      </c>
      <c r="E188" s="183"/>
      <c r="F188" s="368">
        <f>F189</f>
        <v>2455000</v>
      </c>
      <c r="G188" s="368">
        <f>G189</f>
        <v>2455000</v>
      </c>
      <c r="H188" s="386">
        <f t="shared" si="3"/>
        <v>0</v>
      </c>
    </row>
    <row r="189" spans="1:8" ht="25.5">
      <c r="A189" s="75" t="s">
        <v>110</v>
      </c>
      <c r="B189" s="42" t="s">
        <v>3</v>
      </c>
      <c r="C189" s="96" t="s">
        <v>9</v>
      </c>
      <c r="D189" s="8" t="s">
        <v>436</v>
      </c>
      <c r="E189" s="156" t="s">
        <v>85</v>
      </c>
      <c r="F189" s="354">
        <f>2600000-145000</f>
        <v>2455000</v>
      </c>
      <c r="G189" s="354">
        <f>2600000-145000</f>
        <v>2455000</v>
      </c>
      <c r="H189" s="386">
        <f t="shared" si="3"/>
        <v>0</v>
      </c>
    </row>
    <row r="190" spans="1:8" ht="12.75">
      <c r="A190" s="222" t="s">
        <v>164</v>
      </c>
      <c r="B190" s="62" t="s">
        <v>3</v>
      </c>
      <c r="C190" s="94" t="s">
        <v>9</v>
      </c>
      <c r="D190" s="11" t="s">
        <v>437</v>
      </c>
      <c r="E190" s="172"/>
      <c r="F190" s="366">
        <f>F191</f>
        <v>0</v>
      </c>
      <c r="G190" s="366">
        <f>G191</f>
        <v>0</v>
      </c>
      <c r="H190" s="386">
        <f t="shared" si="3"/>
        <v>0</v>
      </c>
    </row>
    <row r="191" spans="1:13" ht="25.5">
      <c r="A191" s="220" t="s">
        <v>110</v>
      </c>
      <c r="B191" s="205" t="s">
        <v>3</v>
      </c>
      <c r="C191" s="96" t="s">
        <v>9</v>
      </c>
      <c r="D191" s="8" t="s">
        <v>437</v>
      </c>
      <c r="E191" s="170" t="s">
        <v>85</v>
      </c>
      <c r="F191" s="354"/>
      <c r="G191" s="354"/>
      <c r="H191" s="386">
        <f t="shared" si="3"/>
        <v>0</v>
      </c>
      <c r="J191" s="313"/>
      <c r="K191" s="313"/>
      <c r="M191" s="349"/>
    </row>
    <row r="192" spans="1:11" ht="17.25" customHeight="1">
      <c r="A192" s="25" t="s">
        <v>162</v>
      </c>
      <c r="B192" s="43" t="s">
        <v>3</v>
      </c>
      <c r="C192" s="94" t="s">
        <v>9</v>
      </c>
      <c r="D192" s="11" t="s">
        <v>438</v>
      </c>
      <c r="E192" s="172"/>
      <c r="F192" s="366">
        <f>SUM(F193:F201)</f>
        <v>43424690.839999996</v>
      </c>
      <c r="G192" s="366">
        <f>SUM(G193:G201)</f>
        <v>46424690.839999996</v>
      </c>
      <c r="H192" s="386">
        <f t="shared" si="3"/>
        <v>3000000</v>
      </c>
      <c r="J192" s="313"/>
      <c r="K192" s="313"/>
    </row>
    <row r="193" spans="1:13" ht="21" customHeight="1">
      <c r="A193" s="75" t="s">
        <v>439</v>
      </c>
      <c r="B193" s="42" t="s">
        <v>3</v>
      </c>
      <c r="C193" s="96" t="s">
        <v>9</v>
      </c>
      <c r="D193" s="8" t="s">
        <v>438</v>
      </c>
      <c r="E193" s="161" t="s">
        <v>107</v>
      </c>
      <c r="F193" s="354">
        <v>6188000</v>
      </c>
      <c r="G193" s="354">
        <v>6188000</v>
      </c>
      <c r="H193" s="386">
        <f t="shared" si="3"/>
        <v>0</v>
      </c>
      <c r="J193" s="313"/>
      <c r="K193" s="313"/>
      <c r="M193" s="349"/>
    </row>
    <row r="194" spans="1:13" ht="25.5">
      <c r="A194" s="75" t="s">
        <v>109</v>
      </c>
      <c r="B194" s="42" t="s">
        <v>3</v>
      </c>
      <c r="C194" s="96" t="s">
        <v>9</v>
      </c>
      <c r="D194" s="8" t="s">
        <v>438</v>
      </c>
      <c r="E194" s="161" t="s">
        <v>108</v>
      </c>
      <c r="F194" s="354">
        <v>211000</v>
      </c>
      <c r="G194" s="354">
        <v>211000</v>
      </c>
      <c r="H194" s="386">
        <f t="shared" si="3"/>
        <v>0</v>
      </c>
      <c r="J194" s="313"/>
      <c r="K194" s="313"/>
      <c r="M194" s="349"/>
    </row>
    <row r="195" spans="1:11" ht="38.25">
      <c r="A195" s="315" t="s">
        <v>432</v>
      </c>
      <c r="B195" s="42" t="s">
        <v>3</v>
      </c>
      <c r="C195" s="96" t="s">
        <v>9</v>
      </c>
      <c r="D195" s="8" t="s">
        <v>438</v>
      </c>
      <c r="E195" s="161" t="s">
        <v>416</v>
      </c>
      <c r="F195" s="354">
        <v>2326500</v>
      </c>
      <c r="G195" s="354">
        <v>2326500</v>
      </c>
      <c r="H195" s="386">
        <f t="shared" si="3"/>
        <v>0</v>
      </c>
      <c r="J195" s="313"/>
      <c r="K195" s="313"/>
    </row>
    <row r="196" spans="1:11" ht="25.5">
      <c r="A196" s="75" t="s">
        <v>110</v>
      </c>
      <c r="B196" s="42" t="s">
        <v>3</v>
      </c>
      <c r="C196" s="96" t="s">
        <v>9</v>
      </c>
      <c r="D196" s="8" t="s">
        <v>438</v>
      </c>
      <c r="E196" s="161" t="s">
        <v>85</v>
      </c>
      <c r="F196" s="354">
        <v>16330925.71</v>
      </c>
      <c r="G196" s="354">
        <f>16330925.71+3000000</f>
        <v>19330925.71</v>
      </c>
      <c r="H196" s="386">
        <f>G196-F196</f>
        <v>3000000</v>
      </c>
      <c r="J196" s="313"/>
      <c r="K196" s="313"/>
    </row>
    <row r="197" spans="1:13" ht="40.5" customHeight="1">
      <c r="A197" s="185" t="s">
        <v>111</v>
      </c>
      <c r="B197" s="205" t="s">
        <v>3</v>
      </c>
      <c r="C197" s="96" t="s">
        <v>9</v>
      </c>
      <c r="D197" s="8" t="s">
        <v>438</v>
      </c>
      <c r="E197" s="161" t="s">
        <v>112</v>
      </c>
      <c r="F197" s="354">
        <v>16600000</v>
      </c>
      <c r="G197" s="354">
        <v>16600000</v>
      </c>
      <c r="H197" s="386">
        <f t="shared" si="3"/>
        <v>0</v>
      </c>
      <c r="M197" s="350"/>
    </row>
    <row r="198" spans="1:8" ht="76.5">
      <c r="A198" s="311" t="s">
        <v>105</v>
      </c>
      <c r="B198" s="205" t="s">
        <v>3</v>
      </c>
      <c r="C198" s="96" t="s">
        <v>9</v>
      </c>
      <c r="D198" s="8" t="s">
        <v>438</v>
      </c>
      <c r="E198" s="161" t="s">
        <v>101</v>
      </c>
      <c r="F198" s="354">
        <v>272351</v>
      </c>
      <c r="G198" s="354">
        <v>272351</v>
      </c>
      <c r="H198" s="386">
        <f t="shared" si="3"/>
        <v>0</v>
      </c>
    </row>
    <row r="199" spans="1:8" ht="12.75">
      <c r="A199" s="220" t="s">
        <v>100</v>
      </c>
      <c r="B199" s="205" t="s">
        <v>3</v>
      </c>
      <c r="C199" s="96" t="s">
        <v>9</v>
      </c>
      <c r="D199" s="8" t="s">
        <v>438</v>
      </c>
      <c r="E199" s="156" t="s">
        <v>103</v>
      </c>
      <c r="F199" s="354">
        <v>1106233.94</v>
      </c>
      <c r="G199" s="354">
        <v>1106233.94</v>
      </c>
      <c r="H199" s="386">
        <f t="shared" si="3"/>
        <v>0</v>
      </c>
    </row>
    <row r="200" spans="1:8" ht="12.75">
      <c r="A200" s="220" t="s">
        <v>102</v>
      </c>
      <c r="B200" s="205" t="s">
        <v>3</v>
      </c>
      <c r="C200" s="96" t="s">
        <v>9</v>
      </c>
      <c r="D200" s="8" t="s">
        <v>438</v>
      </c>
      <c r="E200" s="156" t="s">
        <v>104</v>
      </c>
      <c r="F200" s="354">
        <v>139920</v>
      </c>
      <c r="G200" s="354">
        <v>139920</v>
      </c>
      <c r="H200" s="386">
        <f t="shared" si="3"/>
        <v>0</v>
      </c>
    </row>
    <row r="201" spans="1:8" ht="12.75">
      <c r="A201" s="271" t="s">
        <v>502</v>
      </c>
      <c r="B201" s="205" t="s">
        <v>3</v>
      </c>
      <c r="C201" s="96" t="s">
        <v>9</v>
      </c>
      <c r="D201" s="8" t="s">
        <v>438</v>
      </c>
      <c r="E201" s="156" t="s">
        <v>501</v>
      </c>
      <c r="F201" s="354">
        <v>249760.19</v>
      </c>
      <c r="G201" s="354">
        <v>249760.19</v>
      </c>
      <c r="H201" s="386">
        <f t="shared" si="3"/>
        <v>0</v>
      </c>
    </row>
    <row r="202" spans="1:8" ht="20.25" customHeight="1">
      <c r="A202" s="222" t="s">
        <v>163</v>
      </c>
      <c r="B202" s="62" t="s">
        <v>3</v>
      </c>
      <c r="C202" s="94" t="s">
        <v>9</v>
      </c>
      <c r="D202" s="11" t="s">
        <v>441</v>
      </c>
      <c r="E202" s="172"/>
      <c r="F202" s="366">
        <f>F203</f>
        <v>18000000</v>
      </c>
      <c r="G202" s="366">
        <f>G203</f>
        <v>18000000</v>
      </c>
      <c r="H202" s="386">
        <f t="shared" si="3"/>
        <v>0</v>
      </c>
    </row>
    <row r="203" spans="1:8" ht="36" customHeight="1">
      <c r="A203" s="185" t="s">
        <v>111</v>
      </c>
      <c r="B203" s="205" t="s">
        <v>3</v>
      </c>
      <c r="C203" s="96" t="s">
        <v>9</v>
      </c>
      <c r="D203" s="8" t="s">
        <v>441</v>
      </c>
      <c r="E203" s="170" t="s">
        <v>112</v>
      </c>
      <c r="F203" s="354">
        <v>18000000</v>
      </c>
      <c r="G203" s="354">
        <v>18000000</v>
      </c>
      <c r="H203" s="386">
        <f t="shared" si="3"/>
        <v>0</v>
      </c>
    </row>
    <row r="204" spans="1:8" ht="75.75" customHeight="1">
      <c r="A204" s="31" t="s">
        <v>267</v>
      </c>
      <c r="B204" s="35" t="s">
        <v>3</v>
      </c>
      <c r="C204" s="66" t="s">
        <v>9</v>
      </c>
      <c r="D204" s="28" t="s">
        <v>530</v>
      </c>
      <c r="E204" s="149"/>
      <c r="F204" s="355">
        <f>F205+F206</f>
        <v>3668555.46</v>
      </c>
      <c r="G204" s="355">
        <f>G205+G206</f>
        <v>3668555.46</v>
      </c>
      <c r="H204" s="386">
        <f t="shared" si="3"/>
        <v>0</v>
      </c>
    </row>
    <row r="205" spans="1:8" ht="21.75" customHeight="1">
      <c r="A205" s="12" t="s">
        <v>109</v>
      </c>
      <c r="B205" s="34" t="s">
        <v>3</v>
      </c>
      <c r="C205" s="64" t="s">
        <v>9</v>
      </c>
      <c r="D205" s="8" t="s">
        <v>530</v>
      </c>
      <c r="E205" s="156" t="s">
        <v>108</v>
      </c>
      <c r="F205" s="369">
        <v>2651266.44</v>
      </c>
      <c r="G205" s="369">
        <v>2651266.44</v>
      </c>
      <c r="H205" s="386">
        <f t="shared" si="3"/>
        <v>0</v>
      </c>
    </row>
    <row r="206" spans="1:8" ht="18" customHeight="1">
      <c r="A206" s="12" t="s">
        <v>81</v>
      </c>
      <c r="B206" s="34" t="s">
        <v>3</v>
      </c>
      <c r="C206" s="64" t="s">
        <v>9</v>
      </c>
      <c r="D206" s="8" t="s">
        <v>530</v>
      </c>
      <c r="E206" s="156" t="s">
        <v>80</v>
      </c>
      <c r="F206" s="354">
        <v>1017289.02</v>
      </c>
      <c r="G206" s="354">
        <v>1017289.02</v>
      </c>
      <c r="H206" s="386">
        <f t="shared" si="3"/>
        <v>0</v>
      </c>
    </row>
    <row r="207" spans="1:8" ht="48" customHeight="1">
      <c r="A207" s="74" t="s">
        <v>356</v>
      </c>
      <c r="B207" s="345" t="s">
        <v>3</v>
      </c>
      <c r="C207" s="95" t="s">
        <v>9</v>
      </c>
      <c r="D207" s="28" t="s">
        <v>442</v>
      </c>
      <c r="E207" s="169"/>
      <c r="F207" s="355">
        <f>SUM(F208:F216)</f>
        <v>113610000</v>
      </c>
      <c r="G207" s="355">
        <f>SUM(G208:G216)</f>
        <v>113610000</v>
      </c>
      <c r="H207" s="386">
        <f t="shared" si="3"/>
        <v>0</v>
      </c>
    </row>
    <row r="208" spans="1:8" ht="12.75">
      <c r="A208" s="75" t="s">
        <v>440</v>
      </c>
      <c r="B208" s="59" t="s">
        <v>3</v>
      </c>
      <c r="C208" s="8" t="s">
        <v>9</v>
      </c>
      <c r="D208" s="8" t="s">
        <v>442</v>
      </c>
      <c r="E208" s="161" t="s">
        <v>107</v>
      </c>
      <c r="F208" s="354">
        <v>43155912.29</v>
      </c>
      <c r="G208" s="354">
        <v>43155912.29</v>
      </c>
      <c r="H208" s="386">
        <f t="shared" si="3"/>
        <v>0</v>
      </c>
    </row>
    <row r="209" spans="1:8" ht="25.5">
      <c r="A209" s="75" t="s">
        <v>109</v>
      </c>
      <c r="B209" s="59" t="s">
        <v>3</v>
      </c>
      <c r="C209" s="8" t="s">
        <v>9</v>
      </c>
      <c r="D209" s="8" t="s">
        <v>442</v>
      </c>
      <c r="E209" s="161" t="s">
        <v>108</v>
      </c>
      <c r="F209" s="354">
        <v>706829.1</v>
      </c>
      <c r="G209" s="354">
        <v>706829.1</v>
      </c>
      <c r="H209" s="386">
        <f t="shared" si="3"/>
        <v>0</v>
      </c>
    </row>
    <row r="210" spans="1:8" ht="38.25">
      <c r="A210" s="315" t="s">
        <v>432</v>
      </c>
      <c r="B210" s="59" t="s">
        <v>3</v>
      </c>
      <c r="C210" s="8" t="s">
        <v>9</v>
      </c>
      <c r="D210" s="8" t="s">
        <v>442</v>
      </c>
      <c r="E210" s="161" t="s">
        <v>416</v>
      </c>
      <c r="F210" s="354">
        <v>13120000</v>
      </c>
      <c r="G210" s="354">
        <v>13120000</v>
      </c>
      <c r="H210" s="386">
        <f t="shared" si="3"/>
        <v>0</v>
      </c>
    </row>
    <row r="211" spans="1:8" ht="25.5">
      <c r="A211" s="75" t="s">
        <v>110</v>
      </c>
      <c r="B211" s="59" t="s">
        <v>3</v>
      </c>
      <c r="C211" s="8" t="s">
        <v>9</v>
      </c>
      <c r="D211" s="8" t="s">
        <v>442</v>
      </c>
      <c r="E211" s="161" t="s">
        <v>85</v>
      </c>
      <c r="F211" s="354">
        <v>2556000</v>
      </c>
      <c r="G211" s="354">
        <v>2556000</v>
      </c>
      <c r="H211" s="386">
        <f t="shared" si="3"/>
        <v>0</v>
      </c>
    </row>
    <row r="212" spans="1:8" ht="25.5">
      <c r="A212" s="220" t="s">
        <v>118</v>
      </c>
      <c r="B212" s="59" t="s">
        <v>3</v>
      </c>
      <c r="C212" s="8" t="s">
        <v>9</v>
      </c>
      <c r="D212" s="8" t="s">
        <v>442</v>
      </c>
      <c r="E212" s="161" t="s">
        <v>119</v>
      </c>
      <c r="F212" s="354">
        <v>12325.47</v>
      </c>
      <c r="G212" s="354">
        <v>12325.47</v>
      </c>
      <c r="H212" s="386">
        <f t="shared" si="3"/>
        <v>0</v>
      </c>
    </row>
    <row r="213" spans="1:8" ht="25.5">
      <c r="A213" s="220" t="s">
        <v>529</v>
      </c>
      <c r="B213" s="59" t="s">
        <v>3</v>
      </c>
      <c r="C213" s="8" t="s">
        <v>9</v>
      </c>
      <c r="D213" s="8" t="s">
        <v>442</v>
      </c>
      <c r="E213" s="161" t="s">
        <v>528</v>
      </c>
      <c r="F213" s="354">
        <v>13933.14</v>
      </c>
      <c r="G213" s="354">
        <v>13933.14</v>
      </c>
      <c r="H213" s="386">
        <f t="shared" si="3"/>
        <v>0</v>
      </c>
    </row>
    <row r="214" spans="1:8" ht="42" customHeight="1">
      <c r="A214" s="185" t="s">
        <v>111</v>
      </c>
      <c r="B214" s="59" t="s">
        <v>3</v>
      </c>
      <c r="C214" s="8" t="s">
        <v>9</v>
      </c>
      <c r="D214" s="8" t="s">
        <v>442</v>
      </c>
      <c r="E214" s="161" t="s">
        <v>112</v>
      </c>
      <c r="F214" s="354">
        <v>54000000</v>
      </c>
      <c r="G214" s="354">
        <v>54000000</v>
      </c>
      <c r="H214" s="386">
        <f t="shared" si="3"/>
        <v>0</v>
      </c>
    </row>
    <row r="215" spans="1:8" ht="12.75">
      <c r="A215" s="75" t="s">
        <v>102</v>
      </c>
      <c r="B215" s="59" t="s">
        <v>3</v>
      </c>
      <c r="C215" s="8" t="s">
        <v>9</v>
      </c>
      <c r="D215" s="8" t="s">
        <v>442</v>
      </c>
      <c r="E215" s="156" t="s">
        <v>104</v>
      </c>
      <c r="F215" s="354">
        <v>30000</v>
      </c>
      <c r="G215" s="354">
        <v>30000</v>
      </c>
      <c r="H215" s="386">
        <f t="shared" si="3"/>
        <v>0</v>
      </c>
    </row>
    <row r="216" spans="1:8" ht="18" customHeight="1">
      <c r="A216" s="271" t="s">
        <v>502</v>
      </c>
      <c r="B216" s="59" t="s">
        <v>3</v>
      </c>
      <c r="C216" s="8" t="s">
        <v>9</v>
      </c>
      <c r="D216" s="8" t="s">
        <v>442</v>
      </c>
      <c r="E216" s="156" t="s">
        <v>501</v>
      </c>
      <c r="F216" s="354">
        <v>15000</v>
      </c>
      <c r="G216" s="354">
        <v>15000</v>
      </c>
      <c r="H216" s="386">
        <f t="shared" si="3"/>
        <v>0</v>
      </c>
    </row>
    <row r="217" spans="1:8" ht="63.75">
      <c r="A217" s="31" t="s">
        <v>48</v>
      </c>
      <c r="B217" s="41" t="s">
        <v>3</v>
      </c>
      <c r="C217" s="95" t="s">
        <v>9</v>
      </c>
      <c r="D217" s="28" t="s">
        <v>443</v>
      </c>
      <c r="E217" s="169"/>
      <c r="F217" s="355">
        <f>SUM(F218:F226)</f>
        <v>1021000</v>
      </c>
      <c r="G217" s="355">
        <f>SUM(G218:G226)</f>
        <v>1863100.0000000002</v>
      </c>
      <c r="H217" s="386">
        <f t="shared" si="3"/>
        <v>842100.0000000002</v>
      </c>
    </row>
    <row r="218" spans="1:8" ht="12.75">
      <c r="A218" s="75" t="s">
        <v>439</v>
      </c>
      <c r="B218" s="42" t="s">
        <v>3</v>
      </c>
      <c r="C218" s="96" t="s">
        <v>9</v>
      </c>
      <c r="D218" s="8" t="s">
        <v>443</v>
      </c>
      <c r="E218" s="161" t="s">
        <v>107</v>
      </c>
      <c r="F218" s="354">
        <v>881326.74</v>
      </c>
      <c r="G218" s="354">
        <v>916715.73</v>
      </c>
      <c r="H218" s="386">
        <f t="shared" si="3"/>
        <v>35388.98999999999</v>
      </c>
    </row>
    <row r="219" spans="1:8" ht="14.25" customHeight="1">
      <c r="A219" s="12" t="s">
        <v>109</v>
      </c>
      <c r="B219" s="42" t="s">
        <v>3</v>
      </c>
      <c r="C219" s="96" t="s">
        <v>9</v>
      </c>
      <c r="D219" s="8" t="s">
        <v>443</v>
      </c>
      <c r="E219" s="161" t="s">
        <v>108</v>
      </c>
      <c r="F219" s="354">
        <v>1260</v>
      </c>
      <c r="G219" s="354">
        <v>1260</v>
      </c>
      <c r="H219" s="386">
        <f aca="true" t="shared" si="4" ref="H219:H298">G219-F219</f>
        <v>0</v>
      </c>
    </row>
    <row r="220" spans="1:8" ht="29.25" customHeight="1">
      <c r="A220" s="315" t="s">
        <v>432</v>
      </c>
      <c r="B220" s="42" t="s">
        <v>3</v>
      </c>
      <c r="C220" s="96" t="s">
        <v>9</v>
      </c>
      <c r="D220" s="8" t="s">
        <v>443</v>
      </c>
      <c r="E220" s="156" t="s">
        <v>416</v>
      </c>
      <c r="F220" s="354">
        <v>531.05</v>
      </c>
      <c r="G220" s="354">
        <v>232618.08</v>
      </c>
      <c r="H220" s="386">
        <f t="shared" si="4"/>
        <v>232087.03</v>
      </c>
    </row>
    <row r="221" spans="1:8" ht="21" customHeight="1">
      <c r="A221" s="75" t="s">
        <v>110</v>
      </c>
      <c r="B221" s="42" t="s">
        <v>3</v>
      </c>
      <c r="C221" s="96" t="s">
        <v>9</v>
      </c>
      <c r="D221" s="8" t="s">
        <v>443</v>
      </c>
      <c r="E221" s="156" t="s">
        <v>85</v>
      </c>
      <c r="F221" s="354">
        <v>90449.54</v>
      </c>
      <c r="G221" s="354">
        <v>260521.56</v>
      </c>
      <c r="H221" s="386">
        <f t="shared" si="4"/>
        <v>170072.02000000002</v>
      </c>
    </row>
    <row r="222" spans="1:8" ht="21.75" customHeight="1">
      <c r="A222" s="75" t="s">
        <v>118</v>
      </c>
      <c r="B222" s="42" t="s">
        <v>3</v>
      </c>
      <c r="C222" s="96" t="s">
        <v>9</v>
      </c>
      <c r="D222" s="8" t="s">
        <v>443</v>
      </c>
      <c r="E222" s="156" t="s">
        <v>119</v>
      </c>
      <c r="F222" s="354">
        <v>27233.44</v>
      </c>
      <c r="G222" s="354">
        <v>89442.79</v>
      </c>
      <c r="H222" s="386">
        <f t="shared" si="4"/>
        <v>62209.34999999999</v>
      </c>
    </row>
    <row r="223" spans="1:8" ht="29.25" customHeight="1">
      <c r="A223" s="75" t="s">
        <v>529</v>
      </c>
      <c r="B223" s="42" t="s">
        <v>3</v>
      </c>
      <c r="C223" s="96" t="s">
        <v>9</v>
      </c>
      <c r="D223" s="8" t="s">
        <v>443</v>
      </c>
      <c r="E223" s="156" t="s">
        <v>528</v>
      </c>
      <c r="F223" s="354">
        <v>0</v>
      </c>
      <c r="G223" s="354">
        <v>304033.49</v>
      </c>
      <c r="H223" s="386">
        <f t="shared" si="4"/>
        <v>304033.49</v>
      </c>
    </row>
    <row r="224" spans="1:8" ht="21.75" customHeight="1">
      <c r="A224" s="75" t="s">
        <v>100</v>
      </c>
      <c r="B224" s="42" t="s">
        <v>3</v>
      </c>
      <c r="C224" s="96" t="s">
        <v>9</v>
      </c>
      <c r="D224" s="8" t="s">
        <v>443</v>
      </c>
      <c r="E224" s="156" t="s">
        <v>103</v>
      </c>
      <c r="F224" s="354">
        <v>15708</v>
      </c>
      <c r="G224" s="354">
        <v>48604</v>
      </c>
      <c r="H224" s="386">
        <f t="shared" si="4"/>
        <v>32896</v>
      </c>
    </row>
    <row r="225" spans="1:8" ht="21.75" customHeight="1">
      <c r="A225" s="75" t="s">
        <v>102</v>
      </c>
      <c r="B225" s="42" t="s">
        <v>3</v>
      </c>
      <c r="C225" s="96" t="s">
        <v>9</v>
      </c>
      <c r="D225" s="8" t="s">
        <v>443</v>
      </c>
      <c r="E225" s="156" t="s">
        <v>104</v>
      </c>
      <c r="F225" s="354">
        <v>0</v>
      </c>
      <c r="G225" s="354">
        <v>500</v>
      </c>
      <c r="H225" s="386">
        <f t="shared" si="4"/>
        <v>500</v>
      </c>
    </row>
    <row r="226" spans="1:8" ht="21.75" customHeight="1">
      <c r="A226" s="75" t="s">
        <v>502</v>
      </c>
      <c r="B226" s="42" t="s">
        <v>3</v>
      </c>
      <c r="C226" s="96" t="s">
        <v>9</v>
      </c>
      <c r="D226" s="8" t="s">
        <v>443</v>
      </c>
      <c r="E226" s="156" t="s">
        <v>501</v>
      </c>
      <c r="F226" s="354">
        <v>4491.23</v>
      </c>
      <c r="G226" s="354">
        <v>9404.35</v>
      </c>
      <c r="H226" s="386">
        <f t="shared" si="4"/>
        <v>4913.120000000001</v>
      </c>
    </row>
    <row r="227" spans="1:8" ht="72" customHeight="1">
      <c r="A227" s="31" t="s">
        <v>268</v>
      </c>
      <c r="B227" s="35" t="s">
        <v>3</v>
      </c>
      <c r="C227" s="66" t="s">
        <v>9</v>
      </c>
      <c r="D227" s="28" t="s">
        <v>444</v>
      </c>
      <c r="E227" s="149"/>
      <c r="F227" s="355">
        <f>SUM(F228:F229)</f>
        <v>41884</v>
      </c>
      <c r="G227" s="355">
        <f>SUM(G228:G229)</f>
        <v>41884</v>
      </c>
      <c r="H227" s="386">
        <f t="shared" si="4"/>
        <v>0</v>
      </c>
    </row>
    <row r="228" spans="1:8" ht="21" customHeight="1">
      <c r="A228" s="75" t="s">
        <v>110</v>
      </c>
      <c r="B228" s="59" t="s">
        <v>3</v>
      </c>
      <c r="C228" s="8" t="s">
        <v>9</v>
      </c>
      <c r="D228" s="8" t="s">
        <v>444</v>
      </c>
      <c r="E228" s="8" t="s">
        <v>85</v>
      </c>
      <c r="F228" s="354">
        <v>17884</v>
      </c>
      <c r="G228" s="354">
        <v>17884</v>
      </c>
      <c r="H228" s="386">
        <f t="shared" si="4"/>
        <v>0</v>
      </c>
    </row>
    <row r="229" spans="1:8" ht="18.75" customHeight="1">
      <c r="A229" s="12" t="s">
        <v>81</v>
      </c>
      <c r="B229" s="59" t="s">
        <v>3</v>
      </c>
      <c r="C229" s="8" t="s">
        <v>9</v>
      </c>
      <c r="D229" s="8" t="s">
        <v>444</v>
      </c>
      <c r="E229" s="8" t="s">
        <v>80</v>
      </c>
      <c r="F229" s="354">
        <v>24000</v>
      </c>
      <c r="G229" s="354">
        <v>24000</v>
      </c>
      <c r="H229" s="386">
        <f t="shared" si="4"/>
        <v>0</v>
      </c>
    </row>
    <row r="230" spans="1:8" ht="38.25">
      <c r="A230" s="211" t="s">
        <v>139</v>
      </c>
      <c r="B230" s="210" t="s">
        <v>3</v>
      </c>
      <c r="C230" s="94" t="s">
        <v>9</v>
      </c>
      <c r="D230" s="11" t="s">
        <v>551</v>
      </c>
      <c r="E230" s="172"/>
      <c r="F230" s="366">
        <f>F231+F232</f>
        <v>631800</v>
      </c>
      <c r="G230" s="366">
        <f>G231+G232</f>
        <v>631800</v>
      </c>
      <c r="H230" s="386">
        <f t="shared" si="4"/>
        <v>0</v>
      </c>
    </row>
    <row r="231" spans="1:8" ht="25.5">
      <c r="A231" s="75" t="s">
        <v>110</v>
      </c>
      <c r="B231" s="59" t="s">
        <v>3</v>
      </c>
      <c r="C231" s="8" t="s">
        <v>9</v>
      </c>
      <c r="D231" s="8" t="s">
        <v>551</v>
      </c>
      <c r="E231" s="161" t="s">
        <v>85</v>
      </c>
      <c r="F231" s="354">
        <v>330800</v>
      </c>
      <c r="G231" s="354">
        <v>330800</v>
      </c>
      <c r="H231" s="386">
        <f t="shared" si="4"/>
        <v>0</v>
      </c>
    </row>
    <row r="232" spans="1:8" ht="12.75">
      <c r="A232" s="12" t="s">
        <v>81</v>
      </c>
      <c r="B232" s="59" t="s">
        <v>3</v>
      </c>
      <c r="C232" s="8" t="s">
        <v>9</v>
      </c>
      <c r="D232" s="8" t="s">
        <v>551</v>
      </c>
      <c r="E232" s="161" t="s">
        <v>80</v>
      </c>
      <c r="F232" s="354">
        <v>301000</v>
      </c>
      <c r="G232" s="354">
        <v>301000</v>
      </c>
      <c r="H232" s="386">
        <f t="shared" si="4"/>
        <v>0</v>
      </c>
    </row>
    <row r="233" spans="1:8" ht="27.75" customHeight="1">
      <c r="A233" s="221" t="s">
        <v>379</v>
      </c>
      <c r="B233" s="58" t="s">
        <v>3</v>
      </c>
      <c r="C233" s="66" t="s">
        <v>9</v>
      </c>
      <c r="D233" s="28" t="s">
        <v>552</v>
      </c>
      <c r="E233" s="149"/>
      <c r="F233" s="355">
        <f>SUM(F234:F237)</f>
        <v>3371000</v>
      </c>
      <c r="G233" s="355">
        <f>SUM(G234:G237)</f>
        <v>5371000</v>
      </c>
      <c r="H233" s="386">
        <f t="shared" si="4"/>
        <v>2000000</v>
      </c>
    </row>
    <row r="234" spans="1:8" ht="12.75">
      <c r="A234" s="75" t="s">
        <v>439</v>
      </c>
      <c r="B234" s="59" t="s">
        <v>3</v>
      </c>
      <c r="C234" s="64" t="s">
        <v>9</v>
      </c>
      <c r="D234" s="8" t="s">
        <v>552</v>
      </c>
      <c r="E234" s="161" t="s">
        <v>107</v>
      </c>
      <c r="F234" s="354">
        <v>707969.69</v>
      </c>
      <c r="G234" s="354">
        <v>707969.69</v>
      </c>
      <c r="H234" s="386">
        <f t="shared" si="4"/>
        <v>0</v>
      </c>
    </row>
    <row r="235" spans="1:8" ht="25.5">
      <c r="A235" s="75" t="s">
        <v>109</v>
      </c>
      <c r="B235" s="59" t="s">
        <v>3</v>
      </c>
      <c r="C235" s="64" t="s">
        <v>9</v>
      </c>
      <c r="D235" s="8" t="s">
        <v>552</v>
      </c>
      <c r="E235" s="161" t="s">
        <v>108</v>
      </c>
      <c r="F235" s="354">
        <v>1000</v>
      </c>
      <c r="G235" s="354">
        <v>1000</v>
      </c>
      <c r="H235" s="386">
        <f t="shared" si="4"/>
        <v>0</v>
      </c>
    </row>
    <row r="236" spans="1:8" ht="38.25">
      <c r="A236" s="315" t="s">
        <v>432</v>
      </c>
      <c r="B236" s="59" t="s">
        <v>3</v>
      </c>
      <c r="C236" s="64" t="s">
        <v>9</v>
      </c>
      <c r="D236" s="8" t="s">
        <v>552</v>
      </c>
      <c r="E236" s="161" t="s">
        <v>416</v>
      </c>
      <c r="F236" s="354">
        <v>862030.31</v>
      </c>
      <c r="G236" s="354">
        <f>2862030.31</f>
        <v>2862030.31</v>
      </c>
      <c r="H236" s="386">
        <f t="shared" si="4"/>
        <v>2000000</v>
      </c>
    </row>
    <row r="237" spans="1:8" ht="38.25">
      <c r="A237" s="75" t="s">
        <v>111</v>
      </c>
      <c r="B237" s="59" t="s">
        <v>3</v>
      </c>
      <c r="C237" s="64" t="s">
        <v>9</v>
      </c>
      <c r="D237" s="8" t="s">
        <v>552</v>
      </c>
      <c r="E237" s="161" t="s">
        <v>112</v>
      </c>
      <c r="F237" s="358">
        <v>1800000</v>
      </c>
      <c r="G237" s="358">
        <v>1800000</v>
      </c>
      <c r="H237" s="386">
        <f t="shared" si="4"/>
        <v>0</v>
      </c>
    </row>
    <row r="238" spans="1:8" ht="42.75" customHeight="1">
      <c r="A238" s="123" t="s">
        <v>297</v>
      </c>
      <c r="B238" s="58" t="s">
        <v>3</v>
      </c>
      <c r="C238" s="66" t="s">
        <v>9</v>
      </c>
      <c r="D238" s="28" t="s">
        <v>510</v>
      </c>
      <c r="E238" s="160"/>
      <c r="F238" s="357">
        <f>F239+F240</f>
        <v>2425000</v>
      </c>
      <c r="G238" s="357">
        <f>G239+G240</f>
        <v>2425000</v>
      </c>
      <c r="H238" s="386">
        <f t="shared" si="4"/>
        <v>0</v>
      </c>
    </row>
    <row r="239" spans="1:8" ht="20.25" customHeight="1">
      <c r="A239" s="75" t="s">
        <v>110</v>
      </c>
      <c r="B239" s="59" t="s">
        <v>3</v>
      </c>
      <c r="C239" s="64" t="s">
        <v>9</v>
      </c>
      <c r="D239" s="8" t="s">
        <v>510</v>
      </c>
      <c r="E239" s="161" t="s">
        <v>85</v>
      </c>
      <c r="F239" s="358">
        <v>1498000</v>
      </c>
      <c r="G239" s="358">
        <v>1498000</v>
      </c>
      <c r="H239" s="386">
        <f t="shared" si="4"/>
        <v>0</v>
      </c>
    </row>
    <row r="240" spans="1:8" ht="19.5" customHeight="1">
      <c r="A240" s="12" t="s">
        <v>81</v>
      </c>
      <c r="B240" s="59" t="s">
        <v>3</v>
      </c>
      <c r="C240" s="64" t="s">
        <v>9</v>
      </c>
      <c r="D240" s="8" t="s">
        <v>510</v>
      </c>
      <c r="E240" s="161" t="s">
        <v>80</v>
      </c>
      <c r="F240" s="358">
        <v>927000</v>
      </c>
      <c r="G240" s="358">
        <v>927000</v>
      </c>
      <c r="H240" s="386">
        <f t="shared" si="4"/>
        <v>0</v>
      </c>
    </row>
    <row r="241" spans="1:8" ht="29.25" customHeight="1">
      <c r="A241" s="31" t="s">
        <v>514</v>
      </c>
      <c r="B241" s="58" t="s">
        <v>3</v>
      </c>
      <c r="C241" s="66" t="s">
        <v>9</v>
      </c>
      <c r="D241" s="28" t="s">
        <v>513</v>
      </c>
      <c r="E241" s="160"/>
      <c r="F241" s="357">
        <f>F242+F243</f>
        <v>1535000</v>
      </c>
      <c r="G241" s="357">
        <f>G242+G243</f>
        <v>1535000</v>
      </c>
      <c r="H241" s="386">
        <f t="shared" si="4"/>
        <v>0</v>
      </c>
    </row>
    <row r="242" spans="1:8" ht="25.5" customHeight="1">
      <c r="A242" s="75" t="s">
        <v>110</v>
      </c>
      <c r="B242" s="59" t="s">
        <v>3</v>
      </c>
      <c r="C242" s="64" t="s">
        <v>9</v>
      </c>
      <c r="D242" s="8" t="s">
        <v>513</v>
      </c>
      <c r="E242" s="161" t="s">
        <v>85</v>
      </c>
      <c r="F242" s="358">
        <v>513315</v>
      </c>
      <c r="G242" s="358">
        <v>513315</v>
      </c>
      <c r="H242" s="386">
        <f t="shared" si="4"/>
        <v>0</v>
      </c>
    </row>
    <row r="243" spans="1:8" ht="18" customHeight="1">
      <c r="A243" s="12" t="s">
        <v>81</v>
      </c>
      <c r="B243" s="59" t="s">
        <v>515</v>
      </c>
      <c r="C243" s="64" t="s">
        <v>9</v>
      </c>
      <c r="D243" s="8" t="s">
        <v>513</v>
      </c>
      <c r="E243" s="161" t="s">
        <v>80</v>
      </c>
      <c r="F243" s="358">
        <v>1021685</v>
      </c>
      <c r="G243" s="358">
        <v>1021685</v>
      </c>
      <c r="H243" s="386">
        <f t="shared" si="4"/>
        <v>0</v>
      </c>
    </row>
    <row r="244" spans="1:8" ht="28.5" customHeight="1">
      <c r="A244" s="31" t="s">
        <v>512</v>
      </c>
      <c r="B244" s="58" t="s">
        <v>3</v>
      </c>
      <c r="C244" s="66" t="s">
        <v>9</v>
      </c>
      <c r="D244" s="28" t="s">
        <v>511</v>
      </c>
      <c r="E244" s="160"/>
      <c r="F244" s="357">
        <f>F245+F246</f>
        <v>103000</v>
      </c>
      <c r="G244" s="357">
        <f>G245+G246</f>
        <v>103000</v>
      </c>
      <c r="H244" s="386">
        <f t="shared" si="4"/>
        <v>0</v>
      </c>
    </row>
    <row r="245" spans="1:8" ht="30" customHeight="1">
      <c r="A245" s="75" t="s">
        <v>110</v>
      </c>
      <c r="B245" s="59" t="s">
        <v>3</v>
      </c>
      <c r="C245" s="64" t="s">
        <v>9</v>
      </c>
      <c r="D245" s="8" t="s">
        <v>511</v>
      </c>
      <c r="E245" s="161" t="s">
        <v>107</v>
      </c>
      <c r="F245" s="358">
        <v>79108</v>
      </c>
      <c r="G245" s="358">
        <v>79108</v>
      </c>
      <c r="H245" s="386">
        <f t="shared" si="4"/>
        <v>0</v>
      </c>
    </row>
    <row r="246" spans="1:8" ht="18.75" customHeight="1">
      <c r="A246" s="12" t="s">
        <v>81</v>
      </c>
      <c r="B246" s="59" t="s">
        <v>3</v>
      </c>
      <c r="C246" s="64" t="s">
        <v>9</v>
      </c>
      <c r="D246" s="8" t="s">
        <v>511</v>
      </c>
      <c r="E246" s="161" t="s">
        <v>416</v>
      </c>
      <c r="F246" s="358">
        <v>23892</v>
      </c>
      <c r="G246" s="358">
        <v>23892</v>
      </c>
      <c r="H246" s="386">
        <f t="shared" si="4"/>
        <v>0</v>
      </c>
    </row>
    <row r="247" spans="1:8" ht="54.75" customHeight="1">
      <c r="A247" s="31" t="s">
        <v>537</v>
      </c>
      <c r="B247" s="58" t="s">
        <v>3</v>
      </c>
      <c r="C247" s="66" t="s">
        <v>9</v>
      </c>
      <c r="D247" s="28" t="s">
        <v>538</v>
      </c>
      <c r="E247" s="160"/>
      <c r="F247" s="357">
        <f>F248</f>
        <v>0</v>
      </c>
      <c r="G247" s="357">
        <f>G248</f>
        <v>1400000</v>
      </c>
      <c r="H247" s="386">
        <f>G247-F247</f>
        <v>1400000</v>
      </c>
    </row>
    <row r="248" spans="1:8" ht="30" customHeight="1">
      <c r="A248" s="75" t="s">
        <v>110</v>
      </c>
      <c r="B248" s="59" t="s">
        <v>3</v>
      </c>
      <c r="C248" s="64" t="s">
        <v>9</v>
      </c>
      <c r="D248" s="8" t="s">
        <v>538</v>
      </c>
      <c r="E248" s="161" t="s">
        <v>85</v>
      </c>
      <c r="F248" s="358"/>
      <c r="G248" s="358">
        <v>1400000</v>
      </c>
      <c r="H248" s="386">
        <f>G248-F248</f>
        <v>1400000</v>
      </c>
    </row>
    <row r="249" spans="1:8" ht="54.75" customHeight="1">
      <c r="A249" s="31" t="s">
        <v>539</v>
      </c>
      <c r="B249" s="58" t="s">
        <v>3</v>
      </c>
      <c r="C249" s="66" t="s">
        <v>9</v>
      </c>
      <c r="D249" s="28" t="s">
        <v>540</v>
      </c>
      <c r="E249" s="160"/>
      <c r="F249" s="357">
        <f>F250</f>
        <v>0</v>
      </c>
      <c r="G249" s="357">
        <f>G250</f>
        <v>600000</v>
      </c>
      <c r="H249" s="386">
        <f>G249-F249</f>
        <v>600000</v>
      </c>
    </row>
    <row r="250" spans="1:8" ht="32.25" customHeight="1">
      <c r="A250" s="75" t="s">
        <v>110</v>
      </c>
      <c r="B250" s="59" t="s">
        <v>3</v>
      </c>
      <c r="C250" s="64" t="s">
        <v>9</v>
      </c>
      <c r="D250" s="8" t="s">
        <v>540</v>
      </c>
      <c r="E250" s="161" t="s">
        <v>85</v>
      </c>
      <c r="F250" s="358"/>
      <c r="G250" s="358">
        <v>600000</v>
      </c>
      <c r="H250" s="386">
        <f>G250-F250</f>
        <v>600000</v>
      </c>
    </row>
    <row r="251" spans="1:14" s="400" customFormat="1" ht="18.75" customHeight="1">
      <c r="A251" s="31" t="s">
        <v>531</v>
      </c>
      <c r="B251" s="58" t="s">
        <v>3</v>
      </c>
      <c r="C251" s="66" t="s">
        <v>9</v>
      </c>
      <c r="D251" s="28" t="s">
        <v>553</v>
      </c>
      <c r="E251" s="160"/>
      <c r="F251" s="357">
        <f>F252+F253+F254+F255</f>
        <v>21527.41</v>
      </c>
      <c r="G251" s="357">
        <f>G252+G253+G254+G255</f>
        <v>21527.41</v>
      </c>
      <c r="H251" s="386">
        <f t="shared" si="4"/>
        <v>0</v>
      </c>
      <c r="J251" s="401"/>
      <c r="K251" s="401"/>
      <c r="L251" s="401"/>
      <c r="M251" s="401"/>
      <c r="N251" s="401"/>
    </row>
    <row r="252" spans="1:8" ht="18.75" customHeight="1">
      <c r="A252" s="75" t="s">
        <v>110</v>
      </c>
      <c r="B252" s="59" t="s">
        <v>3</v>
      </c>
      <c r="C252" s="64" t="s">
        <v>9</v>
      </c>
      <c r="D252" s="8" t="s">
        <v>553</v>
      </c>
      <c r="E252" s="161" t="s">
        <v>85</v>
      </c>
      <c r="F252" s="358">
        <v>10</v>
      </c>
      <c r="G252" s="358">
        <v>10</v>
      </c>
      <c r="H252" s="386">
        <f t="shared" si="4"/>
        <v>0</v>
      </c>
    </row>
    <row r="253" spans="1:8" ht="18.75" customHeight="1">
      <c r="A253" s="75" t="s">
        <v>100</v>
      </c>
      <c r="B253" s="59" t="s">
        <v>3</v>
      </c>
      <c r="C253" s="64" t="s">
        <v>9</v>
      </c>
      <c r="D253" s="8" t="s">
        <v>553</v>
      </c>
      <c r="E253" s="161" t="s">
        <v>103</v>
      </c>
      <c r="F253" s="358">
        <v>16454</v>
      </c>
      <c r="G253" s="358">
        <v>16454</v>
      </c>
      <c r="H253" s="386">
        <f t="shared" si="4"/>
        <v>0</v>
      </c>
    </row>
    <row r="254" spans="1:8" ht="18.75" customHeight="1">
      <c r="A254" s="75" t="s">
        <v>102</v>
      </c>
      <c r="B254" s="59" t="s">
        <v>3</v>
      </c>
      <c r="C254" s="64" t="s">
        <v>9</v>
      </c>
      <c r="D254" s="8" t="s">
        <v>553</v>
      </c>
      <c r="E254" s="161" t="s">
        <v>104</v>
      </c>
      <c r="F254" s="358">
        <v>200</v>
      </c>
      <c r="G254" s="358">
        <v>200</v>
      </c>
      <c r="H254" s="386">
        <f t="shared" si="4"/>
        <v>0</v>
      </c>
    </row>
    <row r="255" spans="1:8" ht="18.75" customHeight="1">
      <c r="A255" s="75" t="s">
        <v>502</v>
      </c>
      <c r="B255" s="59" t="s">
        <v>3</v>
      </c>
      <c r="C255" s="64" t="s">
        <v>9</v>
      </c>
      <c r="D255" s="8" t="s">
        <v>553</v>
      </c>
      <c r="E255" s="161" t="s">
        <v>501</v>
      </c>
      <c r="F255" s="358">
        <v>4863.41</v>
      </c>
      <c r="G255" s="358">
        <v>4863.41</v>
      </c>
      <c r="H255" s="386">
        <f t="shared" si="4"/>
        <v>0</v>
      </c>
    </row>
    <row r="256" spans="1:8" ht="29.25" customHeight="1">
      <c r="A256" s="25" t="s">
        <v>516</v>
      </c>
      <c r="B256" s="342" t="s">
        <v>3</v>
      </c>
      <c r="C256" s="65" t="s">
        <v>9</v>
      </c>
      <c r="D256" s="11" t="s">
        <v>554</v>
      </c>
      <c r="E256" s="343"/>
      <c r="F256" s="370">
        <f>F257+F258</f>
        <v>151000</v>
      </c>
      <c r="G256" s="370">
        <f>G257+G258</f>
        <v>151000</v>
      </c>
      <c r="H256" s="386">
        <f t="shared" si="4"/>
        <v>0</v>
      </c>
    </row>
    <row r="257" spans="1:8" ht="29.25" customHeight="1">
      <c r="A257" s="75" t="s">
        <v>110</v>
      </c>
      <c r="B257" s="59" t="s">
        <v>3</v>
      </c>
      <c r="C257" s="64" t="s">
        <v>9</v>
      </c>
      <c r="D257" s="8" t="s">
        <v>554</v>
      </c>
      <c r="E257" s="161" t="s">
        <v>85</v>
      </c>
      <c r="F257" s="358">
        <v>54000</v>
      </c>
      <c r="G257" s="358">
        <v>54000</v>
      </c>
      <c r="H257" s="386">
        <f t="shared" si="4"/>
        <v>0</v>
      </c>
    </row>
    <row r="258" spans="1:8" ht="29.25" customHeight="1">
      <c r="A258" s="75" t="s">
        <v>110</v>
      </c>
      <c r="B258" s="59" t="s">
        <v>3</v>
      </c>
      <c r="C258" s="64" t="s">
        <v>9</v>
      </c>
      <c r="D258" s="8" t="s">
        <v>554</v>
      </c>
      <c r="E258" s="161" t="s">
        <v>80</v>
      </c>
      <c r="F258" s="358">
        <v>97000</v>
      </c>
      <c r="G258" s="358">
        <v>97000</v>
      </c>
      <c r="H258" s="386">
        <f>G258-F258</f>
        <v>0</v>
      </c>
    </row>
    <row r="259" spans="1:8" ht="12.75">
      <c r="A259" s="139" t="s">
        <v>79</v>
      </c>
      <c r="B259" s="316" t="s">
        <v>3</v>
      </c>
      <c r="C259" s="86" t="s">
        <v>3</v>
      </c>
      <c r="D259" s="8"/>
      <c r="E259" s="161"/>
      <c r="F259" s="371">
        <f>F260+F266+F269+F263</f>
        <v>1707620.8</v>
      </c>
      <c r="G259" s="371">
        <f>G260+G266+G269+G263</f>
        <v>1707620.8</v>
      </c>
      <c r="H259" s="386">
        <f t="shared" si="4"/>
        <v>0</v>
      </c>
    </row>
    <row r="260" spans="1:8" ht="12.75">
      <c r="A260" s="102" t="s">
        <v>166</v>
      </c>
      <c r="B260" s="61" t="s">
        <v>3</v>
      </c>
      <c r="C260" s="66" t="s">
        <v>3</v>
      </c>
      <c r="D260" s="28" t="s">
        <v>475</v>
      </c>
      <c r="E260" s="57"/>
      <c r="F260" s="355">
        <f>SUM(F261:F262)</f>
        <v>90400</v>
      </c>
      <c r="G260" s="355">
        <f>SUM(G261:G262)</f>
        <v>90400</v>
      </c>
      <c r="H260" s="386">
        <f t="shared" si="4"/>
        <v>0</v>
      </c>
    </row>
    <row r="261" spans="1:13" ht="38.25">
      <c r="A261" s="75" t="s">
        <v>263</v>
      </c>
      <c r="B261" s="42" t="s">
        <v>3</v>
      </c>
      <c r="C261" s="96" t="s">
        <v>3</v>
      </c>
      <c r="D261" s="8" t="s">
        <v>475</v>
      </c>
      <c r="E261" s="156" t="s">
        <v>260</v>
      </c>
      <c r="F261" s="354">
        <v>0</v>
      </c>
      <c r="G261" s="354">
        <v>0</v>
      </c>
      <c r="H261" s="386">
        <f t="shared" si="4"/>
        <v>0</v>
      </c>
      <c r="J261" s="313"/>
      <c r="K261" s="313"/>
      <c r="M261" s="349"/>
    </row>
    <row r="262" spans="1:11" ht="25.5">
      <c r="A262" s="75" t="s">
        <v>110</v>
      </c>
      <c r="B262" s="42" t="s">
        <v>3</v>
      </c>
      <c r="C262" s="96" t="s">
        <v>3</v>
      </c>
      <c r="D262" s="8" t="s">
        <v>475</v>
      </c>
      <c r="E262" s="156" t="s">
        <v>85</v>
      </c>
      <c r="F262" s="354">
        <v>90400</v>
      </c>
      <c r="G262" s="354">
        <v>90400</v>
      </c>
      <c r="H262" s="386">
        <f t="shared" si="4"/>
        <v>0</v>
      </c>
      <c r="J262" s="313"/>
      <c r="K262" s="313"/>
    </row>
    <row r="263" spans="1:11" ht="14.25" customHeight="1">
      <c r="A263" s="123" t="s">
        <v>517</v>
      </c>
      <c r="B263" s="41" t="s">
        <v>3</v>
      </c>
      <c r="C263" s="95" t="s">
        <v>3</v>
      </c>
      <c r="D263" s="28" t="s">
        <v>518</v>
      </c>
      <c r="E263" s="149"/>
      <c r="F263" s="355">
        <f>F264+F265</f>
        <v>1271000</v>
      </c>
      <c r="G263" s="355">
        <f>G264+G265</f>
        <v>1271000</v>
      </c>
      <c r="H263" s="386">
        <f t="shared" si="4"/>
        <v>0</v>
      </c>
      <c r="J263" s="313"/>
      <c r="K263" s="313"/>
    </row>
    <row r="264" spans="1:13" ht="18.75" customHeight="1">
      <c r="A264" s="75" t="s">
        <v>110</v>
      </c>
      <c r="B264" s="42" t="s">
        <v>3</v>
      </c>
      <c r="C264" s="96" t="s">
        <v>3</v>
      </c>
      <c r="D264" s="8" t="s">
        <v>518</v>
      </c>
      <c r="E264" s="156" t="s">
        <v>85</v>
      </c>
      <c r="F264" s="354">
        <v>514887</v>
      </c>
      <c r="G264" s="354">
        <v>514887</v>
      </c>
      <c r="H264" s="386">
        <f t="shared" si="4"/>
        <v>0</v>
      </c>
      <c r="J264" s="313"/>
      <c r="K264" s="313"/>
      <c r="M264" s="349"/>
    </row>
    <row r="265" spans="1:11" ht="18.75" customHeight="1">
      <c r="A265" s="12" t="s">
        <v>81</v>
      </c>
      <c r="B265" s="42" t="s">
        <v>3</v>
      </c>
      <c r="C265" s="96" t="s">
        <v>3</v>
      </c>
      <c r="D265" s="8" t="s">
        <v>518</v>
      </c>
      <c r="E265" s="156" t="s">
        <v>80</v>
      </c>
      <c r="F265" s="354">
        <v>756113</v>
      </c>
      <c r="G265" s="354">
        <v>756113</v>
      </c>
      <c r="H265" s="386">
        <f t="shared" si="4"/>
        <v>0</v>
      </c>
      <c r="J265" s="313"/>
      <c r="K265" s="313"/>
    </row>
    <row r="266" spans="1:11" ht="38.25">
      <c r="A266" s="102" t="s">
        <v>167</v>
      </c>
      <c r="B266" s="61" t="s">
        <v>3</v>
      </c>
      <c r="C266" s="66" t="s">
        <v>3</v>
      </c>
      <c r="D266" s="28" t="s">
        <v>555</v>
      </c>
      <c r="E266" s="57"/>
      <c r="F266" s="355">
        <f>SUM(F267:F268)</f>
        <v>141300</v>
      </c>
      <c r="G266" s="355">
        <f>SUM(G267:G268)</f>
        <v>141300</v>
      </c>
      <c r="H266" s="386">
        <f t="shared" si="4"/>
        <v>0</v>
      </c>
      <c r="J266" s="313"/>
      <c r="K266" s="313"/>
    </row>
    <row r="267" spans="1:8" ht="25.5">
      <c r="A267" s="75" t="s">
        <v>110</v>
      </c>
      <c r="B267" s="42" t="s">
        <v>3</v>
      </c>
      <c r="C267" s="96" t="s">
        <v>3</v>
      </c>
      <c r="D267" s="8" t="s">
        <v>555</v>
      </c>
      <c r="E267" s="156" t="s">
        <v>85</v>
      </c>
      <c r="F267" s="354">
        <v>57242</v>
      </c>
      <c r="G267" s="354">
        <v>57242</v>
      </c>
      <c r="H267" s="386">
        <f t="shared" si="4"/>
        <v>0</v>
      </c>
    </row>
    <row r="268" spans="1:13" ht="12.75">
      <c r="A268" s="12" t="s">
        <v>81</v>
      </c>
      <c r="B268" s="42" t="s">
        <v>3</v>
      </c>
      <c r="C268" s="96" t="s">
        <v>3</v>
      </c>
      <c r="D268" s="8" t="s">
        <v>555</v>
      </c>
      <c r="E268" s="170" t="s">
        <v>80</v>
      </c>
      <c r="F268" s="354">
        <v>84058</v>
      </c>
      <c r="G268" s="354">
        <v>84058</v>
      </c>
      <c r="H268" s="386">
        <f t="shared" si="4"/>
        <v>0</v>
      </c>
      <c r="M268" s="350"/>
    </row>
    <row r="269" spans="1:8" ht="33" customHeight="1">
      <c r="A269" s="102" t="s">
        <v>397</v>
      </c>
      <c r="B269" s="61" t="s">
        <v>3</v>
      </c>
      <c r="C269" s="66" t="s">
        <v>3</v>
      </c>
      <c r="D269" s="28" t="s">
        <v>445</v>
      </c>
      <c r="E269" s="156"/>
      <c r="F269" s="355">
        <f>F270+F271+F272</f>
        <v>204920.8</v>
      </c>
      <c r="G269" s="355">
        <f>G270+G271+G272</f>
        <v>204920.8</v>
      </c>
      <c r="H269" s="386">
        <f t="shared" si="4"/>
        <v>0</v>
      </c>
    </row>
    <row r="270" spans="1:8" ht="12.75">
      <c r="A270" s="315" t="s">
        <v>439</v>
      </c>
      <c r="B270" s="42" t="s">
        <v>3</v>
      </c>
      <c r="C270" s="64" t="s">
        <v>3</v>
      </c>
      <c r="D270" s="8" t="s">
        <v>445</v>
      </c>
      <c r="E270" s="156" t="s">
        <v>107</v>
      </c>
      <c r="F270" s="372">
        <v>93379.93</v>
      </c>
      <c r="G270" s="372">
        <v>93379.93</v>
      </c>
      <c r="H270" s="386">
        <f t="shared" si="4"/>
        <v>0</v>
      </c>
    </row>
    <row r="271" spans="1:8" ht="38.25">
      <c r="A271" s="315" t="s">
        <v>432</v>
      </c>
      <c r="B271" s="42" t="s">
        <v>3</v>
      </c>
      <c r="C271" s="64" t="s">
        <v>3</v>
      </c>
      <c r="D271" s="8" t="s">
        <v>445</v>
      </c>
      <c r="E271" s="156" t="s">
        <v>416</v>
      </c>
      <c r="F271" s="372">
        <v>30034.15</v>
      </c>
      <c r="G271" s="372">
        <v>30034.15</v>
      </c>
      <c r="H271" s="386">
        <f t="shared" si="4"/>
        <v>0</v>
      </c>
    </row>
    <row r="272" spans="1:8" ht="12.75">
      <c r="A272" s="317" t="s">
        <v>81</v>
      </c>
      <c r="B272" s="42" t="s">
        <v>3</v>
      </c>
      <c r="C272" s="64" t="s">
        <v>3</v>
      </c>
      <c r="D272" s="8" t="s">
        <v>445</v>
      </c>
      <c r="E272" s="156" t="s">
        <v>80</v>
      </c>
      <c r="F272" s="372">
        <v>81506.72</v>
      </c>
      <c r="G272" s="372">
        <v>81506.72</v>
      </c>
      <c r="H272" s="386">
        <f t="shared" si="4"/>
        <v>0</v>
      </c>
    </row>
    <row r="273" spans="1:8" ht="12.75">
      <c r="A273" s="26" t="s">
        <v>25</v>
      </c>
      <c r="B273" s="40" t="s">
        <v>3</v>
      </c>
      <c r="C273" s="86" t="s">
        <v>5</v>
      </c>
      <c r="D273" s="7"/>
      <c r="E273" s="148"/>
      <c r="F273" s="352">
        <f>F274+F282+F292+F295+F288+F290</f>
        <v>14400968</v>
      </c>
      <c r="G273" s="352">
        <f>G274+G282+G288+G290+G292+G295</f>
        <v>14905084.64</v>
      </c>
      <c r="H273" s="386">
        <f t="shared" si="4"/>
        <v>504116.6400000006</v>
      </c>
    </row>
    <row r="274" spans="1:8" ht="25.5">
      <c r="A274" s="25" t="s">
        <v>168</v>
      </c>
      <c r="B274" s="43" t="s">
        <v>3</v>
      </c>
      <c r="C274" s="65" t="s">
        <v>5</v>
      </c>
      <c r="D274" s="11" t="s">
        <v>477</v>
      </c>
      <c r="E274" s="151"/>
      <c r="F274" s="366">
        <f>SUM(F275:F281)</f>
        <v>10409810</v>
      </c>
      <c r="G274" s="366">
        <f>SUM(G275:G281)</f>
        <v>10409810</v>
      </c>
      <c r="H274" s="386">
        <f t="shared" si="4"/>
        <v>0</v>
      </c>
    </row>
    <row r="275" spans="1:8" ht="12.75">
      <c r="A275" s="75" t="s">
        <v>439</v>
      </c>
      <c r="B275" s="42" t="s">
        <v>3</v>
      </c>
      <c r="C275" s="64" t="s">
        <v>5</v>
      </c>
      <c r="D275" s="8" t="s">
        <v>477</v>
      </c>
      <c r="E275" s="161" t="s">
        <v>107</v>
      </c>
      <c r="F275" s="354">
        <v>7083034.1</v>
      </c>
      <c r="G275" s="354">
        <v>7083034.1</v>
      </c>
      <c r="H275" s="386">
        <f t="shared" si="4"/>
        <v>0</v>
      </c>
    </row>
    <row r="276" spans="1:13" ht="25.5">
      <c r="A276" s="75" t="s">
        <v>109</v>
      </c>
      <c r="B276" s="42" t="s">
        <v>3</v>
      </c>
      <c r="C276" s="64" t="s">
        <v>5</v>
      </c>
      <c r="D276" s="8" t="s">
        <v>477</v>
      </c>
      <c r="E276" s="161" t="s">
        <v>108</v>
      </c>
      <c r="F276" s="354">
        <v>311000</v>
      </c>
      <c r="G276" s="354">
        <v>311000</v>
      </c>
      <c r="H276" s="386">
        <f t="shared" si="4"/>
        <v>0</v>
      </c>
      <c r="J276" s="313"/>
      <c r="K276" s="313"/>
      <c r="M276" s="349"/>
    </row>
    <row r="277" spans="1:11" ht="38.25">
      <c r="A277" s="315" t="s">
        <v>432</v>
      </c>
      <c r="B277" s="42" t="s">
        <v>3</v>
      </c>
      <c r="C277" s="64" t="s">
        <v>5</v>
      </c>
      <c r="D277" s="8" t="s">
        <v>477</v>
      </c>
      <c r="E277" s="161" t="s">
        <v>416</v>
      </c>
      <c r="F277" s="354">
        <v>2409758.68</v>
      </c>
      <c r="G277" s="354">
        <v>2409758.68</v>
      </c>
      <c r="H277" s="386">
        <f t="shared" si="4"/>
        <v>0</v>
      </c>
      <c r="J277" s="313"/>
      <c r="K277" s="313"/>
    </row>
    <row r="278" spans="1:11" ht="25.5">
      <c r="A278" s="75" t="s">
        <v>110</v>
      </c>
      <c r="B278" s="42" t="s">
        <v>3</v>
      </c>
      <c r="C278" s="64" t="s">
        <v>5</v>
      </c>
      <c r="D278" s="8" t="s">
        <v>477</v>
      </c>
      <c r="E278" s="161" t="s">
        <v>85</v>
      </c>
      <c r="F278" s="354">
        <v>485000</v>
      </c>
      <c r="G278" s="354">
        <v>485000</v>
      </c>
      <c r="H278" s="386">
        <f t="shared" si="4"/>
        <v>0</v>
      </c>
      <c r="J278" s="313"/>
      <c r="K278" s="313"/>
    </row>
    <row r="279" spans="1:13" ht="20.25" customHeight="1">
      <c r="A279" s="75" t="s">
        <v>100</v>
      </c>
      <c r="B279" s="42" t="s">
        <v>3</v>
      </c>
      <c r="C279" s="64" t="s">
        <v>5</v>
      </c>
      <c r="D279" s="8" t="s">
        <v>477</v>
      </c>
      <c r="E279" s="156" t="s">
        <v>103</v>
      </c>
      <c r="F279" s="354">
        <v>10000</v>
      </c>
      <c r="G279" s="354">
        <v>10000</v>
      </c>
      <c r="H279" s="386">
        <f t="shared" si="4"/>
        <v>0</v>
      </c>
      <c r="J279" s="313"/>
      <c r="K279" s="313"/>
      <c r="M279" s="349"/>
    </row>
    <row r="280" spans="1:11" ht="12.75">
      <c r="A280" s="75" t="s">
        <v>102</v>
      </c>
      <c r="B280" s="42" t="s">
        <v>3</v>
      </c>
      <c r="C280" s="64" t="s">
        <v>5</v>
      </c>
      <c r="D280" s="8" t="s">
        <v>477</v>
      </c>
      <c r="E280" s="156" t="s">
        <v>104</v>
      </c>
      <c r="F280" s="354">
        <v>26790</v>
      </c>
      <c r="G280" s="354">
        <v>26790</v>
      </c>
      <c r="H280" s="386">
        <f t="shared" si="4"/>
        <v>0</v>
      </c>
      <c r="J280" s="313"/>
      <c r="K280" s="313"/>
    </row>
    <row r="281" spans="1:11" ht="12.75">
      <c r="A281" s="271" t="s">
        <v>502</v>
      </c>
      <c r="B281" s="42" t="s">
        <v>3</v>
      </c>
      <c r="C281" s="64" t="s">
        <v>5</v>
      </c>
      <c r="D281" s="8" t="s">
        <v>477</v>
      </c>
      <c r="E281" s="156" t="s">
        <v>501</v>
      </c>
      <c r="F281" s="354">
        <v>84227.22</v>
      </c>
      <c r="G281" s="354">
        <v>84227.22</v>
      </c>
      <c r="H281" s="386">
        <f t="shared" si="4"/>
        <v>0</v>
      </c>
      <c r="J281" s="313"/>
      <c r="K281" s="313"/>
    </row>
    <row r="282" spans="1:13" ht="42" customHeight="1">
      <c r="A282" s="102" t="s">
        <v>302</v>
      </c>
      <c r="B282" s="61" t="s">
        <v>3</v>
      </c>
      <c r="C282" s="66" t="s">
        <v>5</v>
      </c>
      <c r="D282" s="28" t="s">
        <v>495</v>
      </c>
      <c r="E282" s="57"/>
      <c r="F282" s="355">
        <f>SUM(F283:F287)</f>
        <v>668958</v>
      </c>
      <c r="G282" s="355">
        <f>SUM(G283:G287)</f>
        <v>1173074.6400000001</v>
      </c>
      <c r="H282" s="386">
        <f t="shared" si="4"/>
        <v>504116.64000000013</v>
      </c>
      <c r="M282" s="350"/>
    </row>
    <row r="283" spans="1:13" ht="33" customHeight="1">
      <c r="A283" s="75" t="s">
        <v>109</v>
      </c>
      <c r="B283" s="42" t="s">
        <v>3</v>
      </c>
      <c r="C283" s="96" t="s">
        <v>5</v>
      </c>
      <c r="D283" s="8" t="s">
        <v>495</v>
      </c>
      <c r="E283" s="156" t="s">
        <v>108</v>
      </c>
      <c r="F283" s="354">
        <v>16190</v>
      </c>
      <c r="G283" s="354">
        <v>16190</v>
      </c>
      <c r="H283" s="386">
        <f t="shared" si="4"/>
        <v>0</v>
      </c>
      <c r="M283" s="350"/>
    </row>
    <row r="284" spans="1:8" ht="40.5" customHeight="1">
      <c r="A284" s="75" t="s">
        <v>146</v>
      </c>
      <c r="B284" s="42" t="s">
        <v>3</v>
      </c>
      <c r="C284" s="96" t="s">
        <v>5</v>
      </c>
      <c r="D284" s="8" t="s">
        <v>495</v>
      </c>
      <c r="E284" s="156" t="s">
        <v>147</v>
      </c>
      <c r="F284" s="354">
        <v>0</v>
      </c>
      <c r="G284" s="354">
        <v>0</v>
      </c>
      <c r="H284" s="386">
        <f t="shared" si="4"/>
        <v>0</v>
      </c>
    </row>
    <row r="285" spans="1:8" ht="38.25">
      <c r="A285" s="75" t="s">
        <v>390</v>
      </c>
      <c r="B285" s="42" t="s">
        <v>3</v>
      </c>
      <c r="C285" s="96" t="s">
        <v>5</v>
      </c>
      <c r="D285" s="8" t="s">
        <v>495</v>
      </c>
      <c r="E285" s="156" t="s">
        <v>85</v>
      </c>
      <c r="F285" s="354">
        <v>33350</v>
      </c>
      <c r="G285" s="354">
        <v>33350</v>
      </c>
      <c r="H285" s="386">
        <f t="shared" si="4"/>
        <v>0</v>
      </c>
    </row>
    <row r="286" spans="1:8" ht="25.5">
      <c r="A286" s="271" t="s">
        <v>343</v>
      </c>
      <c r="B286" s="205" t="s">
        <v>3</v>
      </c>
      <c r="C286" s="96" t="s">
        <v>5</v>
      </c>
      <c r="D286" s="8" t="s">
        <v>495</v>
      </c>
      <c r="E286" s="156" t="s">
        <v>80</v>
      </c>
      <c r="F286" s="354">
        <v>619418</v>
      </c>
      <c r="G286" s="354">
        <f>619418+504116.64</f>
        <v>1123534.6400000001</v>
      </c>
      <c r="H286" s="386">
        <f t="shared" si="4"/>
        <v>504116.64000000013</v>
      </c>
    </row>
    <row r="287" spans="1:8" ht="12.75">
      <c r="A287" s="12" t="s">
        <v>81</v>
      </c>
      <c r="B287" s="42" t="s">
        <v>3</v>
      </c>
      <c r="C287" s="96" t="s">
        <v>5</v>
      </c>
      <c r="D287" s="8" t="s">
        <v>495</v>
      </c>
      <c r="E287" s="156" t="s">
        <v>80</v>
      </c>
      <c r="F287" s="354">
        <v>0</v>
      </c>
      <c r="G287" s="354">
        <v>0</v>
      </c>
      <c r="H287" s="386">
        <f t="shared" si="4"/>
        <v>0</v>
      </c>
    </row>
    <row r="288" spans="1:8" ht="12.75">
      <c r="A288" s="31" t="s">
        <v>542</v>
      </c>
      <c r="B288" s="41" t="s">
        <v>3</v>
      </c>
      <c r="C288" s="95" t="s">
        <v>5</v>
      </c>
      <c r="D288" s="28" t="s">
        <v>519</v>
      </c>
      <c r="E288" s="149"/>
      <c r="F288" s="355">
        <f>F289</f>
        <v>1316668</v>
      </c>
      <c r="G288" s="355">
        <f>G289</f>
        <v>1316668</v>
      </c>
      <c r="H288" s="386">
        <f t="shared" si="4"/>
        <v>0</v>
      </c>
    </row>
    <row r="289" spans="1:8" ht="38.25">
      <c r="A289" s="75" t="s">
        <v>390</v>
      </c>
      <c r="B289" s="42" t="s">
        <v>3</v>
      </c>
      <c r="C289" s="96" t="s">
        <v>5</v>
      </c>
      <c r="D289" s="8" t="s">
        <v>519</v>
      </c>
      <c r="E289" s="156" t="s">
        <v>85</v>
      </c>
      <c r="F289" s="354">
        <v>1316668</v>
      </c>
      <c r="G289" s="354">
        <v>1316668</v>
      </c>
      <c r="H289" s="386">
        <f t="shared" si="4"/>
        <v>0</v>
      </c>
    </row>
    <row r="290" spans="1:8" ht="27.75" customHeight="1">
      <c r="A290" s="31" t="s">
        <v>541</v>
      </c>
      <c r="B290" s="41" t="s">
        <v>3</v>
      </c>
      <c r="C290" s="95" t="s">
        <v>5</v>
      </c>
      <c r="D290" s="28" t="s">
        <v>556</v>
      </c>
      <c r="E290" s="156"/>
      <c r="F290" s="355">
        <f>F291</f>
        <v>92600</v>
      </c>
      <c r="G290" s="355">
        <f>G291</f>
        <v>92600</v>
      </c>
      <c r="H290" s="386">
        <f t="shared" si="4"/>
        <v>0</v>
      </c>
    </row>
    <row r="291" spans="1:8" ht="38.25">
      <c r="A291" s="75" t="s">
        <v>390</v>
      </c>
      <c r="B291" s="42" t="s">
        <v>3</v>
      </c>
      <c r="C291" s="96" t="s">
        <v>5</v>
      </c>
      <c r="D291" s="8" t="s">
        <v>556</v>
      </c>
      <c r="E291" s="156" t="s">
        <v>85</v>
      </c>
      <c r="F291" s="354">
        <v>92600</v>
      </c>
      <c r="G291" s="354">
        <v>92600</v>
      </c>
      <c r="H291" s="386">
        <f t="shared" si="4"/>
        <v>0</v>
      </c>
    </row>
    <row r="292" spans="1:8" ht="25.5">
      <c r="A292" s="31" t="s">
        <v>169</v>
      </c>
      <c r="B292" s="41" t="s">
        <v>3</v>
      </c>
      <c r="C292" s="66" t="s">
        <v>5</v>
      </c>
      <c r="D292" s="28" t="s">
        <v>446</v>
      </c>
      <c r="E292" s="149"/>
      <c r="F292" s="355">
        <f>F293+F294</f>
        <v>1520232</v>
      </c>
      <c r="G292" s="355">
        <f>G293+G294</f>
        <v>1520232</v>
      </c>
      <c r="H292" s="386">
        <f t="shared" si="4"/>
        <v>0</v>
      </c>
    </row>
    <row r="293" spans="1:8" ht="26.25" customHeight="1">
      <c r="A293" s="75" t="s">
        <v>110</v>
      </c>
      <c r="B293" s="42" t="s">
        <v>3</v>
      </c>
      <c r="C293" s="64" t="s">
        <v>5</v>
      </c>
      <c r="D293" s="8" t="s">
        <v>446</v>
      </c>
      <c r="E293" s="161" t="s">
        <v>85</v>
      </c>
      <c r="F293" s="354">
        <v>935232</v>
      </c>
      <c r="G293" s="354">
        <v>935232</v>
      </c>
      <c r="H293" s="386">
        <f t="shared" si="4"/>
        <v>0</v>
      </c>
    </row>
    <row r="294" spans="1:8" ht="12.75">
      <c r="A294" s="12" t="s">
        <v>81</v>
      </c>
      <c r="B294" s="42" t="s">
        <v>3</v>
      </c>
      <c r="C294" s="64" t="s">
        <v>5</v>
      </c>
      <c r="D294" s="8" t="s">
        <v>446</v>
      </c>
      <c r="E294" s="161" t="s">
        <v>80</v>
      </c>
      <c r="F294" s="354">
        <v>585000</v>
      </c>
      <c r="G294" s="354">
        <v>585000</v>
      </c>
      <c r="H294" s="386">
        <f t="shared" si="4"/>
        <v>0</v>
      </c>
    </row>
    <row r="295" spans="1:8" ht="25.5">
      <c r="A295" s="31" t="s">
        <v>170</v>
      </c>
      <c r="B295" s="41" t="s">
        <v>3</v>
      </c>
      <c r="C295" s="66" t="s">
        <v>5</v>
      </c>
      <c r="D295" s="28" t="s">
        <v>447</v>
      </c>
      <c r="E295" s="149"/>
      <c r="F295" s="355">
        <f>F296+F297</f>
        <v>392700</v>
      </c>
      <c r="G295" s="355">
        <f>G296+G297</f>
        <v>392700</v>
      </c>
      <c r="H295" s="386">
        <f t="shared" si="4"/>
        <v>0</v>
      </c>
    </row>
    <row r="296" spans="1:8" ht="25.5">
      <c r="A296" s="75" t="s">
        <v>110</v>
      </c>
      <c r="B296" s="42" t="s">
        <v>3</v>
      </c>
      <c r="C296" s="64" t="s">
        <v>5</v>
      </c>
      <c r="D296" s="8" t="s">
        <v>447</v>
      </c>
      <c r="E296" s="161" t="s">
        <v>85</v>
      </c>
      <c r="F296" s="354">
        <v>211700</v>
      </c>
      <c r="G296" s="354">
        <v>211700</v>
      </c>
      <c r="H296" s="386">
        <f t="shared" si="4"/>
        <v>0</v>
      </c>
    </row>
    <row r="297" spans="1:8" ht="12.75">
      <c r="A297" s="12" t="s">
        <v>81</v>
      </c>
      <c r="B297" s="42" t="s">
        <v>3</v>
      </c>
      <c r="C297" s="64" t="s">
        <v>5</v>
      </c>
      <c r="D297" s="8" t="s">
        <v>447</v>
      </c>
      <c r="E297" s="161" t="s">
        <v>80</v>
      </c>
      <c r="F297" s="354">
        <v>181000</v>
      </c>
      <c r="G297" s="354">
        <v>181000</v>
      </c>
      <c r="H297" s="386">
        <f t="shared" si="4"/>
        <v>0</v>
      </c>
    </row>
    <row r="298" spans="1:8" ht="15.75">
      <c r="A298" s="52" t="s">
        <v>67</v>
      </c>
      <c r="B298" s="45" t="s">
        <v>4</v>
      </c>
      <c r="C298" s="92"/>
      <c r="D298" s="13"/>
      <c r="E298" s="167"/>
      <c r="F298" s="351">
        <f>F299</f>
        <v>17303632.27</v>
      </c>
      <c r="G298" s="351">
        <f>G299</f>
        <v>17380532.27</v>
      </c>
      <c r="H298" s="386">
        <f t="shared" si="4"/>
        <v>76900</v>
      </c>
    </row>
    <row r="299" spans="1:8" ht="12.75">
      <c r="A299" s="26" t="s">
        <v>26</v>
      </c>
      <c r="B299" s="36" t="s">
        <v>4</v>
      </c>
      <c r="C299" s="86" t="s">
        <v>2</v>
      </c>
      <c r="D299" s="7"/>
      <c r="E299" s="148"/>
      <c r="F299" s="367">
        <f>F300+F324+F326+F328</f>
        <v>17303632.27</v>
      </c>
      <c r="G299" s="367">
        <f>G300+G324+G326+G328</f>
        <v>17380532.27</v>
      </c>
      <c r="H299" s="386">
        <f aca="true" t="shared" si="5" ref="H299:H360">G299-F299</f>
        <v>76900</v>
      </c>
    </row>
    <row r="300" spans="1:13" ht="25.5">
      <c r="A300" s="25" t="s">
        <v>176</v>
      </c>
      <c r="B300" s="246" t="s">
        <v>4</v>
      </c>
      <c r="C300" s="247" t="s">
        <v>2</v>
      </c>
      <c r="D300" s="248" t="s">
        <v>402</v>
      </c>
      <c r="E300" s="249"/>
      <c r="F300" s="373">
        <f>F301+F303+F305+F310+F313+F316+F319</f>
        <v>12396300</v>
      </c>
      <c r="G300" s="373">
        <f>G301+G303+G305+G310+G313+G316+G319</f>
        <v>12473200</v>
      </c>
      <c r="H300" s="386">
        <f t="shared" si="5"/>
        <v>76900</v>
      </c>
      <c r="J300" s="313"/>
      <c r="K300" s="313"/>
      <c r="M300" s="349"/>
    </row>
    <row r="301" spans="1:13" ht="38.25">
      <c r="A301" s="347" t="s">
        <v>533</v>
      </c>
      <c r="B301" s="61" t="s">
        <v>4</v>
      </c>
      <c r="C301" s="66" t="s">
        <v>2</v>
      </c>
      <c r="D301" s="28" t="s">
        <v>534</v>
      </c>
      <c r="E301" s="161"/>
      <c r="F301" s="355">
        <f>F302</f>
        <v>691800</v>
      </c>
      <c r="G301" s="355">
        <f>G302</f>
        <v>691800</v>
      </c>
      <c r="H301" s="386">
        <f>G301-F301</f>
        <v>0</v>
      </c>
      <c r="J301" s="313"/>
      <c r="K301" s="313"/>
      <c r="M301" s="349"/>
    </row>
    <row r="302" spans="1:13" ht="22.5" customHeight="1">
      <c r="A302" s="75" t="s">
        <v>110</v>
      </c>
      <c r="B302" s="205" t="s">
        <v>4</v>
      </c>
      <c r="C302" s="64" t="s">
        <v>2</v>
      </c>
      <c r="D302" s="8" t="s">
        <v>534</v>
      </c>
      <c r="E302" s="161" t="s">
        <v>85</v>
      </c>
      <c r="F302" s="354">
        <v>691800</v>
      </c>
      <c r="G302" s="354">
        <v>691800</v>
      </c>
      <c r="H302" s="386">
        <f>G302-F302</f>
        <v>0</v>
      </c>
      <c r="J302" s="313"/>
      <c r="K302" s="313"/>
      <c r="M302" s="349"/>
    </row>
    <row r="303" spans="1:13" ht="54" customHeight="1">
      <c r="A303" s="347" t="s">
        <v>547</v>
      </c>
      <c r="B303" s="61" t="s">
        <v>4</v>
      </c>
      <c r="C303" s="66" t="s">
        <v>2</v>
      </c>
      <c r="D303" s="28" t="s">
        <v>548</v>
      </c>
      <c r="E303" s="161"/>
      <c r="F303" s="355">
        <f>F304</f>
        <v>0</v>
      </c>
      <c r="G303" s="355">
        <f>G304</f>
        <v>76900</v>
      </c>
      <c r="H303" s="386">
        <f>G303-F303</f>
        <v>76900</v>
      </c>
      <c r="J303" s="313"/>
      <c r="K303" s="313"/>
      <c r="M303" s="349"/>
    </row>
    <row r="304" spans="1:13" ht="22.5" customHeight="1">
      <c r="A304" s="75" t="s">
        <v>110</v>
      </c>
      <c r="B304" s="205" t="s">
        <v>4</v>
      </c>
      <c r="C304" s="64" t="s">
        <v>2</v>
      </c>
      <c r="D304" s="8" t="s">
        <v>548</v>
      </c>
      <c r="E304" s="161" t="s">
        <v>85</v>
      </c>
      <c r="F304" s="354"/>
      <c r="G304" s="354">
        <v>76900</v>
      </c>
      <c r="H304" s="386">
        <f>G304-F304</f>
        <v>76900</v>
      </c>
      <c r="J304" s="313"/>
      <c r="K304" s="313"/>
      <c r="M304" s="349"/>
    </row>
    <row r="305" spans="1:11" ht="38.25">
      <c r="A305" s="24" t="s">
        <v>171</v>
      </c>
      <c r="B305" s="36" t="s">
        <v>208</v>
      </c>
      <c r="C305" s="86" t="s">
        <v>2</v>
      </c>
      <c r="D305" s="7" t="s">
        <v>403</v>
      </c>
      <c r="E305" s="148"/>
      <c r="F305" s="367">
        <f>F308+F306</f>
        <v>11329500</v>
      </c>
      <c r="G305" s="367">
        <f>G308+G306</f>
        <v>11329500</v>
      </c>
      <c r="H305" s="386">
        <f t="shared" si="5"/>
        <v>0</v>
      </c>
      <c r="J305" s="313"/>
      <c r="K305" s="313"/>
    </row>
    <row r="306" spans="1:11" ht="12.75">
      <c r="A306" s="195" t="s">
        <v>175</v>
      </c>
      <c r="B306" s="35" t="s">
        <v>4</v>
      </c>
      <c r="C306" s="66" t="s">
        <v>2</v>
      </c>
      <c r="D306" s="28" t="s">
        <v>448</v>
      </c>
      <c r="E306" s="149"/>
      <c r="F306" s="355">
        <f>SUM(F307:F307)</f>
        <v>9829500</v>
      </c>
      <c r="G306" s="355">
        <f>SUM(G307:G307)</f>
        <v>9829500</v>
      </c>
      <c r="H306" s="386">
        <f t="shared" si="5"/>
        <v>0</v>
      </c>
      <c r="J306" s="313"/>
      <c r="K306" s="313"/>
    </row>
    <row r="307" spans="1:13" ht="38.25">
      <c r="A307" s="315" t="s">
        <v>111</v>
      </c>
      <c r="B307" s="44" t="s">
        <v>4</v>
      </c>
      <c r="C307" s="64" t="s">
        <v>2</v>
      </c>
      <c r="D307" s="8" t="s">
        <v>448</v>
      </c>
      <c r="E307" s="161" t="s">
        <v>112</v>
      </c>
      <c r="F307" s="354">
        <v>9829500</v>
      </c>
      <c r="G307" s="354">
        <v>9829500</v>
      </c>
      <c r="H307" s="386">
        <f t="shared" si="5"/>
        <v>0</v>
      </c>
      <c r="J307" s="313"/>
      <c r="K307" s="313"/>
      <c r="M307" s="349"/>
    </row>
    <row r="308" spans="1:13" ht="38.25">
      <c r="A308" s="328" t="s">
        <v>173</v>
      </c>
      <c r="B308" s="35" t="s">
        <v>4</v>
      </c>
      <c r="C308" s="66" t="s">
        <v>2</v>
      </c>
      <c r="D308" s="28" t="s">
        <v>491</v>
      </c>
      <c r="E308" s="149"/>
      <c r="F308" s="355">
        <f>SUM(F309:F309)</f>
        <v>1500000</v>
      </c>
      <c r="G308" s="355">
        <f>SUM(G309:G309)</f>
        <v>1500000</v>
      </c>
      <c r="H308" s="386">
        <f t="shared" si="5"/>
        <v>0</v>
      </c>
      <c r="M308" s="350"/>
    </row>
    <row r="309" spans="1:13" ht="38.25">
      <c r="A309" s="315" t="s">
        <v>111</v>
      </c>
      <c r="B309" s="44" t="s">
        <v>4</v>
      </c>
      <c r="C309" s="64" t="s">
        <v>2</v>
      </c>
      <c r="D309" s="8" t="s">
        <v>491</v>
      </c>
      <c r="E309" s="161" t="s">
        <v>112</v>
      </c>
      <c r="F309" s="354">
        <v>1500000</v>
      </c>
      <c r="G309" s="354">
        <v>1500000</v>
      </c>
      <c r="H309" s="386">
        <f t="shared" si="5"/>
        <v>0</v>
      </c>
      <c r="M309" s="349"/>
    </row>
    <row r="310" spans="1:8" ht="12.75">
      <c r="A310" s="235" t="s">
        <v>180</v>
      </c>
      <c r="B310" s="236" t="s">
        <v>4</v>
      </c>
      <c r="C310" s="233" t="s">
        <v>2</v>
      </c>
      <c r="D310" s="237" t="s">
        <v>404</v>
      </c>
      <c r="E310" s="238"/>
      <c r="F310" s="374">
        <f>F311</f>
        <v>15000</v>
      </c>
      <c r="G310" s="374">
        <f>G311</f>
        <v>15000</v>
      </c>
      <c r="H310" s="386">
        <f t="shared" si="5"/>
        <v>0</v>
      </c>
    </row>
    <row r="311" spans="1:8" ht="25.5">
      <c r="A311" s="226" t="s">
        <v>181</v>
      </c>
      <c r="B311" s="188" t="s">
        <v>4</v>
      </c>
      <c r="C311" s="189" t="s">
        <v>2</v>
      </c>
      <c r="D311" s="30" t="s">
        <v>449</v>
      </c>
      <c r="E311" s="191"/>
      <c r="F311" s="364">
        <f>F312</f>
        <v>15000</v>
      </c>
      <c r="G311" s="364">
        <f>G312</f>
        <v>15000</v>
      </c>
      <c r="H311" s="386">
        <f t="shared" si="5"/>
        <v>0</v>
      </c>
    </row>
    <row r="312" spans="1:8" ht="12.75">
      <c r="A312" s="315" t="s">
        <v>81</v>
      </c>
      <c r="B312" s="34" t="s">
        <v>4</v>
      </c>
      <c r="C312" s="64" t="s">
        <v>2</v>
      </c>
      <c r="D312" s="8" t="s">
        <v>449</v>
      </c>
      <c r="E312" s="156" t="s">
        <v>80</v>
      </c>
      <c r="F312" s="354">
        <v>15000</v>
      </c>
      <c r="G312" s="354">
        <v>15000</v>
      </c>
      <c r="H312" s="386">
        <f t="shared" si="5"/>
        <v>0</v>
      </c>
    </row>
    <row r="313" spans="1:8" ht="12.75">
      <c r="A313" s="230" t="s">
        <v>184</v>
      </c>
      <c r="B313" s="240" t="s">
        <v>4</v>
      </c>
      <c r="C313" s="231" t="s">
        <v>2</v>
      </c>
      <c r="D313" s="233" t="s">
        <v>405</v>
      </c>
      <c r="E313" s="234"/>
      <c r="F313" s="375">
        <f>F314</f>
        <v>360000</v>
      </c>
      <c r="G313" s="375">
        <f>G314</f>
        <v>360000</v>
      </c>
      <c r="H313" s="386">
        <f t="shared" si="5"/>
        <v>0</v>
      </c>
    </row>
    <row r="314" spans="1:8" ht="12.75">
      <c r="A314" s="31" t="s">
        <v>186</v>
      </c>
      <c r="B314" s="41" t="s">
        <v>4</v>
      </c>
      <c r="C314" s="66" t="s">
        <v>2</v>
      </c>
      <c r="D314" s="28" t="s">
        <v>450</v>
      </c>
      <c r="E314" s="149"/>
      <c r="F314" s="355">
        <f>F315</f>
        <v>360000</v>
      </c>
      <c r="G314" s="355">
        <f>G315</f>
        <v>360000</v>
      </c>
      <c r="H314" s="386">
        <f t="shared" si="5"/>
        <v>0</v>
      </c>
    </row>
    <row r="315" spans="1:8" ht="12.75">
      <c r="A315" s="315" t="s">
        <v>81</v>
      </c>
      <c r="B315" s="42" t="s">
        <v>4</v>
      </c>
      <c r="C315" s="64" t="s">
        <v>2</v>
      </c>
      <c r="D315" s="8" t="s">
        <v>450</v>
      </c>
      <c r="E315" s="156" t="s">
        <v>80</v>
      </c>
      <c r="F315" s="354">
        <v>360000</v>
      </c>
      <c r="G315" s="354">
        <v>360000</v>
      </c>
      <c r="H315" s="386">
        <f t="shared" si="5"/>
        <v>0</v>
      </c>
    </row>
    <row r="316" spans="1:8" ht="25.5">
      <c r="A316" s="25" t="s">
        <v>170</v>
      </c>
      <c r="B316" s="240" t="s">
        <v>4</v>
      </c>
      <c r="C316" s="231" t="s">
        <v>2</v>
      </c>
      <c r="D316" s="11" t="s">
        <v>406</v>
      </c>
      <c r="E316" s="234"/>
      <c r="F316" s="375">
        <f>F317</f>
        <v>0</v>
      </c>
      <c r="G316" s="375">
        <f>G317</f>
        <v>0</v>
      </c>
      <c r="H316" s="386">
        <f t="shared" si="5"/>
        <v>0</v>
      </c>
    </row>
    <row r="317" spans="1:8" ht="25.5">
      <c r="A317" s="31" t="s">
        <v>189</v>
      </c>
      <c r="B317" s="41" t="s">
        <v>4</v>
      </c>
      <c r="C317" s="66" t="s">
        <v>2</v>
      </c>
      <c r="D317" s="28" t="s">
        <v>451</v>
      </c>
      <c r="E317" s="149"/>
      <c r="F317" s="355">
        <f>F318</f>
        <v>0</v>
      </c>
      <c r="G317" s="355">
        <f>G318</f>
        <v>0</v>
      </c>
      <c r="H317" s="386">
        <f t="shared" si="5"/>
        <v>0</v>
      </c>
    </row>
    <row r="318" spans="1:8" ht="12.75">
      <c r="A318" s="315" t="s">
        <v>81</v>
      </c>
      <c r="B318" s="205" t="s">
        <v>4</v>
      </c>
      <c r="C318" s="64" t="s">
        <v>2</v>
      </c>
      <c r="D318" s="8" t="s">
        <v>451</v>
      </c>
      <c r="E318" s="156" t="s">
        <v>80</v>
      </c>
      <c r="F318" s="354"/>
      <c r="G318" s="354"/>
      <c r="H318" s="386">
        <f t="shared" si="5"/>
        <v>0</v>
      </c>
    </row>
    <row r="319" spans="1:8" ht="12.75">
      <c r="A319" s="314" t="s">
        <v>190</v>
      </c>
      <c r="B319" s="251" t="s">
        <v>4</v>
      </c>
      <c r="C319" s="231" t="s">
        <v>2</v>
      </c>
      <c r="D319" s="233" t="s">
        <v>407</v>
      </c>
      <c r="E319" s="234"/>
      <c r="F319" s="375">
        <f>F320+F322</f>
        <v>0</v>
      </c>
      <c r="G319" s="375">
        <f>G320+G322</f>
        <v>0</v>
      </c>
      <c r="H319" s="386">
        <f t="shared" si="5"/>
        <v>0</v>
      </c>
    </row>
    <row r="320" spans="1:8" ht="25.5">
      <c r="A320" s="226" t="s">
        <v>191</v>
      </c>
      <c r="B320" s="61" t="s">
        <v>4</v>
      </c>
      <c r="C320" s="66" t="s">
        <v>2</v>
      </c>
      <c r="D320" s="28" t="s">
        <v>452</v>
      </c>
      <c r="E320" s="149"/>
      <c r="F320" s="355">
        <f>F321</f>
        <v>0</v>
      </c>
      <c r="G320" s="355">
        <f>G321</f>
        <v>0</v>
      </c>
      <c r="H320" s="386">
        <f t="shared" si="5"/>
        <v>0</v>
      </c>
    </row>
    <row r="321" spans="1:8" ht="12.75">
      <c r="A321" s="315" t="s">
        <v>81</v>
      </c>
      <c r="B321" s="205" t="s">
        <v>4</v>
      </c>
      <c r="C321" s="64" t="s">
        <v>2</v>
      </c>
      <c r="D321" s="8" t="s">
        <v>452</v>
      </c>
      <c r="E321" s="156" t="s">
        <v>80</v>
      </c>
      <c r="F321" s="354"/>
      <c r="G321" s="354"/>
      <c r="H321" s="386">
        <f t="shared" si="5"/>
        <v>0</v>
      </c>
    </row>
    <row r="322" spans="1:8" ht="30" customHeight="1">
      <c r="A322" s="295" t="s">
        <v>364</v>
      </c>
      <c r="B322" s="296" t="s">
        <v>4</v>
      </c>
      <c r="C322" s="297" t="s">
        <v>2</v>
      </c>
      <c r="D322" s="28" t="s">
        <v>453</v>
      </c>
      <c r="E322" s="298"/>
      <c r="F322" s="376">
        <f>F323</f>
        <v>0</v>
      </c>
      <c r="G322" s="376">
        <f>G323</f>
        <v>0</v>
      </c>
      <c r="H322" s="386">
        <f t="shared" si="5"/>
        <v>0</v>
      </c>
    </row>
    <row r="323" spans="1:8" ht="18.75" customHeight="1">
      <c r="A323" s="315" t="s">
        <v>81</v>
      </c>
      <c r="B323" s="42" t="s">
        <v>4</v>
      </c>
      <c r="C323" s="64" t="s">
        <v>2</v>
      </c>
      <c r="D323" s="8" t="s">
        <v>453</v>
      </c>
      <c r="E323" s="161" t="s">
        <v>80</v>
      </c>
      <c r="F323" s="354"/>
      <c r="G323" s="354"/>
      <c r="H323" s="386">
        <f t="shared" si="5"/>
        <v>0</v>
      </c>
    </row>
    <row r="324" spans="1:8" ht="36.75" customHeight="1">
      <c r="A324" s="347" t="s">
        <v>533</v>
      </c>
      <c r="B324" s="61" t="s">
        <v>4</v>
      </c>
      <c r="C324" s="66" t="s">
        <v>2</v>
      </c>
      <c r="D324" s="28" t="s">
        <v>532</v>
      </c>
      <c r="E324" s="161"/>
      <c r="F324" s="355">
        <f>F325</f>
        <v>764200</v>
      </c>
      <c r="G324" s="355">
        <f>G325</f>
        <v>764200</v>
      </c>
      <c r="H324" s="386">
        <f t="shared" si="5"/>
        <v>0</v>
      </c>
    </row>
    <row r="325" spans="1:8" ht="26.25" customHeight="1">
      <c r="A325" s="98" t="s">
        <v>277</v>
      </c>
      <c r="B325" s="205" t="s">
        <v>4</v>
      </c>
      <c r="C325" s="64" t="s">
        <v>2</v>
      </c>
      <c r="D325" s="8" t="s">
        <v>532</v>
      </c>
      <c r="E325" s="161" t="s">
        <v>133</v>
      </c>
      <c r="F325" s="354">
        <v>764200</v>
      </c>
      <c r="G325" s="354">
        <v>764200</v>
      </c>
      <c r="H325" s="386">
        <f t="shared" si="5"/>
        <v>0</v>
      </c>
    </row>
    <row r="326" spans="1:8" ht="18.75" customHeight="1">
      <c r="A326" s="347" t="s">
        <v>335</v>
      </c>
      <c r="B326" s="41" t="s">
        <v>4</v>
      </c>
      <c r="C326" s="66" t="s">
        <v>2</v>
      </c>
      <c r="D326" s="28" t="s">
        <v>500</v>
      </c>
      <c r="E326" s="260"/>
      <c r="F326" s="378">
        <f>F327</f>
        <v>2089416</v>
      </c>
      <c r="G326" s="378">
        <f>G327</f>
        <v>2089416</v>
      </c>
      <c r="H326" s="386">
        <f t="shared" si="5"/>
        <v>0</v>
      </c>
    </row>
    <row r="327" spans="1:8" ht="27" customHeight="1">
      <c r="A327" s="98" t="s">
        <v>277</v>
      </c>
      <c r="B327" s="205" t="s">
        <v>4</v>
      </c>
      <c r="C327" s="8" t="s">
        <v>2</v>
      </c>
      <c r="D327" s="8" t="s">
        <v>500</v>
      </c>
      <c r="E327" s="16" t="s">
        <v>133</v>
      </c>
      <c r="F327" s="377">
        <v>2089416</v>
      </c>
      <c r="G327" s="377">
        <v>2089416</v>
      </c>
      <c r="H327" s="386">
        <f t="shared" si="5"/>
        <v>0</v>
      </c>
    </row>
    <row r="328" spans="1:8" ht="27.75" customHeight="1">
      <c r="A328" s="306" t="s">
        <v>527</v>
      </c>
      <c r="B328" s="61" t="s">
        <v>4</v>
      </c>
      <c r="C328" s="28" t="s">
        <v>2</v>
      </c>
      <c r="D328" s="28" t="s">
        <v>526</v>
      </c>
      <c r="E328" s="180"/>
      <c r="F328" s="378">
        <f>F329</f>
        <v>2053716.27</v>
      </c>
      <c r="G328" s="378">
        <f>G329</f>
        <v>2053716.27</v>
      </c>
      <c r="H328" s="386">
        <f t="shared" si="5"/>
        <v>0</v>
      </c>
    </row>
    <row r="329" spans="1:8" ht="27" customHeight="1">
      <c r="A329" s="98" t="s">
        <v>277</v>
      </c>
      <c r="B329" s="205" t="s">
        <v>4</v>
      </c>
      <c r="C329" s="8" t="s">
        <v>2</v>
      </c>
      <c r="D329" s="8" t="s">
        <v>526</v>
      </c>
      <c r="E329" s="260" t="s">
        <v>133</v>
      </c>
      <c r="F329" s="377">
        <v>2053716.27</v>
      </c>
      <c r="G329" s="377">
        <v>2053716.27</v>
      </c>
      <c r="H329" s="386">
        <f t="shared" si="5"/>
        <v>0</v>
      </c>
    </row>
    <row r="330" spans="1:8" ht="15.75">
      <c r="A330" s="254" t="s">
        <v>209</v>
      </c>
      <c r="B330" s="107" t="s">
        <v>5</v>
      </c>
      <c r="C330" s="109"/>
      <c r="D330" s="108"/>
      <c r="E330" s="146"/>
      <c r="F330" s="379">
        <f aca="true" t="shared" si="6" ref="F330:G332">F331</f>
        <v>300000</v>
      </c>
      <c r="G330" s="379">
        <f t="shared" si="6"/>
        <v>300000</v>
      </c>
      <c r="H330" s="386">
        <f t="shared" si="5"/>
        <v>0</v>
      </c>
    </row>
    <row r="331" spans="1:13" ht="12.75">
      <c r="A331" s="252" t="s">
        <v>210</v>
      </c>
      <c r="B331" s="33" t="s">
        <v>5</v>
      </c>
      <c r="C331" s="86" t="s">
        <v>2</v>
      </c>
      <c r="D331" s="7"/>
      <c r="E331" s="148"/>
      <c r="F331" s="352">
        <f t="shared" si="6"/>
        <v>300000</v>
      </c>
      <c r="G331" s="352">
        <f t="shared" si="6"/>
        <v>300000</v>
      </c>
      <c r="H331" s="386">
        <f t="shared" si="5"/>
        <v>0</v>
      </c>
      <c r="J331" s="313"/>
      <c r="K331" s="313"/>
      <c r="M331" s="349"/>
    </row>
    <row r="332" spans="1:8" ht="12.75">
      <c r="A332" s="132" t="s">
        <v>265</v>
      </c>
      <c r="B332" s="35" t="s">
        <v>5</v>
      </c>
      <c r="C332" s="66" t="s">
        <v>2</v>
      </c>
      <c r="D332" s="28" t="s">
        <v>454</v>
      </c>
      <c r="E332" s="149"/>
      <c r="F332" s="355">
        <f t="shared" si="6"/>
        <v>300000</v>
      </c>
      <c r="G332" s="355">
        <f t="shared" si="6"/>
        <v>300000</v>
      </c>
      <c r="H332" s="386">
        <f t="shared" si="5"/>
        <v>0</v>
      </c>
    </row>
    <row r="333" spans="1:8" ht="12.75">
      <c r="A333" s="253" t="s">
        <v>81</v>
      </c>
      <c r="B333" s="44" t="s">
        <v>5</v>
      </c>
      <c r="C333" s="64" t="s">
        <v>2</v>
      </c>
      <c r="D333" s="8" t="s">
        <v>454</v>
      </c>
      <c r="E333" s="156" t="s">
        <v>80</v>
      </c>
      <c r="F333" s="354">
        <v>300000</v>
      </c>
      <c r="G333" s="354">
        <v>300000</v>
      </c>
      <c r="H333" s="386">
        <f t="shared" si="5"/>
        <v>0</v>
      </c>
    </row>
    <row r="334" spans="1:8" ht="16.5" customHeight="1">
      <c r="A334" s="214" t="s">
        <v>13</v>
      </c>
      <c r="B334" s="107" t="s">
        <v>7</v>
      </c>
      <c r="C334" s="109"/>
      <c r="D334" s="108"/>
      <c r="E334" s="146"/>
      <c r="F334" s="379">
        <f>F335+F338+F343+F349+F368</f>
        <v>61315000</v>
      </c>
      <c r="G334" s="379">
        <f>G335+G338+G343+G349+G368</f>
        <v>61404544.31</v>
      </c>
      <c r="H334" s="386">
        <f t="shared" si="5"/>
        <v>89544.31000000238</v>
      </c>
    </row>
    <row r="335" spans="1:8" ht="12.75">
      <c r="A335" s="24" t="s">
        <v>18</v>
      </c>
      <c r="B335" s="33" t="s">
        <v>7</v>
      </c>
      <c r="C335" s="86" t="s">
        <v>2</v>
      </c>
      <c r="D335" s="7"/>
      <c r="E335" s="148"/>
      <c r="F335" s="352">
        <f>F336</f>
        <v>3690000</v>
      </c>
      <c r="G335" s="352">
        <f>G336</f>
        <v>3690000</v>
      </c>
      <c r="H335" s="386">
        <f t="shared" si="5"/>
        <v>0</v>
      </c>
    </row>
    <row r="336" spans="1:8" ht="12.75">
      <c r="A336" s="31" t="s">
        <v>32</v>
      </c>
      <c r="B336" s="35" t="s">
        <v>7</v>
      </c>
      <c r="C336" s="66" t="s">
        <v>2</v>
      </c>
      <c r="D336" s="28" t="s">
        <v>455</v>
      </c>
      <c r="E336" s="149"/>
      <c r="F336" s="355">
        <f>F337</f>
        <v>3690000</v>
      </c>
      <c r="G336" s="355">
        <f>G337</f>
        <v>3690000</v>
      </c>
      <c r="H336" s="386">
        <f t="shared" si="5"/>
        <v>0</v>
      </c>
    </row>
    <row r="337" spans="1:8" ht="12.75">
      <c r="A337" s="12" t="s">
        <v>120</v>
      </c>
      <c r="B337" s="44" t="s">
        <v>7</v>
      </c>
      <c r="C337" s="64" t="s">
        <v>2</v>
      </c>
      <c r="D337" s="8" t="s">
        <v>455</v>
      </c>
      <c r="E337" s="156" t="s">
        <v>121</v>
      </c>
      <c r="F337" s="354">
        <v>3690000</v>
      </c>
      <c r="G337" s="354">
        <v>3690000</v>
      </c>
      <c r="H337" s="386">
        <f t="shared" si="5"/>
        <v>0</v>
      </c>
    </row>
    <row r="338" spans="1:8" ht="12.75">
      <c r="A338" s="24" t="s">
        <v>14</v>
      </c>
      <c r="B338" s="33" t="s">
        <v>7</v>
      </c>
      <c r="C338" s="86" t="s">
        <v>9</v>
      </c>
      <c r="D338" s="8"/>
      <c r="E338" s="156"/>
      <c r="F338" s="352">
        <f>F339+F341</f>
        <v>24448000</v>
      </c>
      <c r="G338" s="352">
        <f>G339+G341</f>
        <v>24448000</v>
      </c>
      <c r="H338" s="386">
        <f t="shared" si="5"/>
        <v>0</v>
      </c>
    </row>
    <row r="339" spans="1:8" ht="48">
      <c r="A339" s="213" t="s">
        <v>42</v>
      </c>
      <c r="B339" s="197" t="s">
        <v>7</v>
      </c>
      <c r="C339" s="199" t="s">
        <v>9</v>
      </c>
      <c r="D339" s="189" t="s">
        <v>456</v>
      </c>
      <c r="E339" s="199"/>
      <c r="F339" s="353">
        <f>F340</f>
        <v>23542000</v>
      </c>
      <c r="G339" s="353">
        <f>G340</f>
        <v>23542000</v>
      </c>
      <c r="H339" s="386">
        <f t="shared" si="5"/>
        <v>0</v>
      </c>
    </row>
    <row r="340" spans="1:13" ht="45" customHeight="1">
      <c r="A340" s="53" t="s">
        <v>111</v>
      </c>
      <c r="B340" s="34" t="s">
        <v>7</v>
      </c>
      <c r="C340" s="64" t="s">
        <v>9</v>
      </c>
      <c r="D340" s="8" t="s">
        <v>456</v>
      </c>
      <c r="E340" s="156" t="s">
        <v>112</v>
      </c>
      <c r="F340" s="354">
        <v>23542000</v>
      </c>
      <c r="G340" s="354">
        <v>23542000</v>
      </c>
      <c r="H340" s="386">
        <f t="shared" si="5"/>
        <v>0</v>
      </c>
      <c r="J340" s="313"/>
      <c r="K340" s="313"/>
      <c r="M340" s="349"/>
    </row>
    <row r="341" spans="1:11" ht="140.25">
      <c r="A341" s="212" t="s">
        <v>40</v>
      </c>
      <c r="B341" s="35" t="s">
        <v>7</v>
      </c>
      <c r="C341" s="66" t="s">
        <v>9</v>
      </c>
      <c r="D341" s="28" t="s">
        <v>457</v>
      </c>
      <c r="E341" s="149"/>
      <c r="F341" s="355">
        <f>F342</f>
        <v>906000</v>
      </c>
      <c r="G341" s="355">
        <f>G342</f>
        <v>906000</v>
      </c>
      <c r="H341" s="386">
        <f t="shared" si="5"/>
        <v>0</v>
      </c>
      <c r="J341" s="313"/>
      <c r="K341" s="313"/>
    </row>
    <row r="342" spans="1:11" ht="15.75" customHeight="1">
      <c r="A342" s="12" t="s">
        <v>118</v>
      </c>
      <c r="B342" s="34" t="s">
        <v>7</v>
      </c>
      <c r="C342" s="64" t="s">
        <v>9</v>
      </c>
      <c r="D342" s="8" t="s">
        <v>457</v>
      </c>
      <c r="E342" s="156" t="s">
        <v>80</v>
      </c>
      <c r="F342" s="369">
        <v>906000</v>
      </c>
      <c r="G342" s="369">
        <v>906000</v>
      </c>
      <c r="H342" s="386">
        <f t="shared" si="5"/>
        <v>0</v>
      </c>
      <c r="J342" s="313"/>
      <c r="K342" s="313"/>
    </row>
    <row r="343" spans="1:13" ht="12.75">
      <c r="A343" s="24" t="s">
        <v>15</v>
      </c>
      <c r="B343" s="33" t="s">
        <v>7</v>
      </c>
      <c r="C343" s="86" t="s">
        <v>11</v>
      </c>
      <c r="D343" s="8"/>
      <c r="E343" s="156"/>
      <c r="F343" s="352">
        <f>F347+F344</f>
        <v>6036000</v>
      </c>
      <c r="G343" s="352">
        <f>G347+G344</f>
        <v>6125544.3100000005</v>
      </c>
      <c r="H343" s="386">
        <f t="shared" si="5"/>
        <v>89544.31000000052</v>
      </c>
      <c r="J343" s="313"/>
      <c r="K343" s="313"/>
      <c r="M343" s="349"/>
    </row>
    <row r="344" spans="1:8" ht="27" customHeight="1">
      <c r="A344" s="31" t="s">
        <v>521</v>
      </c>
      <c r="B344" s="35" t="s">
        <v>7</v>
      </c>
      <c r="C344" s="66" t="s">
        <v>11</v>
      </c>
      <c r="D344" s="28" t="s">
        <v>520</v>
      </c>
      <c r="E344" s="156"/>
      <c r="F344" s="381">
        <f>F345+F346</f>
        <v>5686000</v>
      </c>
      <c r="G344" s="381">
        <f>G345+G346</f>
        <v>5775544.3100000005</v>
      </c>
      <c r="H344" s="386">
        <f t="shared" si="5"/>
        <v>89544.31000000052</v>
      </c>
    </row>
    <row r="345" spans="1:8" ht="17.25" customHeight="1">
      <c r="A345" s="12" t="s">
        <v>113</v>
      </c>
      <c r="B345" s="34" t="s">
        <v>7</v>
      </c>
      <c r="C345" s="64" t="s">
        <v>11</v>
      </c>
      <c r="D345" s="8" t="s">
        <v>520</v>
      </c>
      <c r="E345" s="156" t="s">
        <v>114</v>
      </c>
      <c r="F345" s="380">
        <v>2526000</v>
      </c>
      <c r="G345" s="380">
        <f>2526000+89544.31</f>
        <v>2615544.31</v>
      </c>
      <c r="H345" s="386">
        <f t="shared" si="5"/>
        <v>89544.31000000006</v>
      </c>
    </row>
    <row r="346" spans="1:8" ht="29.25" customHeight="1">
      <c r="A346" s="258" t="s">
        <v>277</v>
      </c>
      <c r="B346" s="34" t="s">
        <v>7</v>
      </c>
      <c r="C346" s="64" t="s">
        <v>11</v>
      </c>
      <c r="D346" s="8" t="s">
        <v>520</v>
      </c>
      <c r="E346" s="156" t="s">
        <v>80</v>
      </c>
      <c r="F346" s="380">
        <v>3160000</v>
      </c>
      <c r="G346" s="380">
        <v>3160000</v>
      </c>
      <c r="H346" s="386">
        <f t="shared" si="5"/>
        <v>0</v>
      </c>
    </row>
    <row r="347" spans="1:8" ht="18" customHeight="1">
      <c r="A347" s="31" t="s">
        <v>271</v>
      </c>
      <c r="B347" s="46" t="s">
        <v>7</v>
      </c>
      <c r="C347" s="97" t="s">
        <v>11</v>
      </c>
      <c r="D347" s="28" t="s">
        <v>458</v>
      </c>
      <c r="E347" s="28"/>
      <c r="F347" s="355">
        <f>F348</f>
        <v>350000</v>
      </c>
      <c r="G347" s="355">
        <f>G348</f>
        <v>350000</v>
      </c>
      <c r="H347" s="386">
        <f>G347-F347</f>
        <v>0</v>
      </c>
    </row>
    <row r="348" spans="1:8" ht="18.75" customHeight="1">
      <c r="A348" s="12" t="s">
        <v>118</v>
      </c>
      <c r="B348" s="34" t="s">
        <v>7</v>
      </c>
      <c r="C348" s="64" t="s">
        <v>11</v>
      </c>
      <c r="D348" s="8" t="s">
        <v>458</v>
      </c>
      <c r="E348" s="156" t="s">
        <v>80</v>
      </c>
      <c r="F348" s="380">
        <v>350000</v>
      </c>
      <c r="G348" s="380">
        <v>350000</v>
      </c>
      <c r="H348" s="386">
        <f>G348-F348</f>
        <v>0</v>
      </c>
    </row>
    <row r="349" spans="1:8" ht="12.75">
      <c r="A349" s="24" t="s">
        <v>57</v>
      </c>
      <c r="B349" s="33" t="s">
        <v>7</v>
      </c>
      <c r="C349" s="86" t="s">
        <v>12</v>
      </c>
      <c r="D349" s="10"/>
      <c r="E349" s="175"/>
      <c r="F349" s="352">
        <f>F354+F358+F350+F364+F366</f>
        <v>26941000</v>
      </c>
      <c r="G349" s="352">
        <f>G354+G358+G350+G364+G366</f>
        <v>26941000</v>
      </c>
      <c r="H349" s="386">
        <f t="shared" si="5"/>
        <v>0</v>
      </c>
    </row>
    <row r="350" spans="1:8" ht="51">
      <c r="A350" s="31" t="s">
        <v>49</v>
      </c>
      <c r="B350" s="41" t="s">
        <v>7</v>
      </c>
      <c r="C350" s="95" t="s">
        <v>12</v>
      </c>
      <c r="D350" s="28" t="s">
        <v>461</v>
      </c>
      <c r="E350" s="169"/>
      <c r="F350" s="355">
        <f>SUM(F351:F353)</f>
        <v>6064000</v>
      </c>
      <c r="G350" s="355">
        <f>SUM(G351:G353)</f>
        <v>6064000</v>
      </c>
      <c r="H350" s="386">
        <f>G350-F350</f>
        <v>0</v>
      </c>
    </row>
    <row r="351" spans="1:8" ht="25.5">
      <c r="A351" s="75" t="s">
        <v>83</v>
      </c>
      <c r="B351" s="42" t="s">
        <v>7</v>
      </c>
      <c r="C351" s="96" t="s">
        <v>12</v>
      </c>
      <c r="D351" s="8" t="s">
        <v>461</v>
      </c>
      <c r="E351" s="170" t="s">
        <v>85</v>
      </c>
      <c r="F351" s="354">
        <v>107454</v>
      </c>
      <c r="G351" s="354">
        <v>107454</v>
      </c>
      <c r="H351" s="386">
        <f>G351-F351</f>
        <v>0</v>
      </c>
    </row>
    <row r="352" spans="1:8" ht="25.5">
      <c r="A352" s="12" t="s">
        <v>118</v>
      </c>
      <c r="B352" s="42" t="s">
        <v>7</v>
      </c>
      <c r="C352" s="96" t="s">
        <v>12</v>
      </c>
      <c r="D352" s="8" t="s">
        <v>461</v>
      </c>
      <c r="E352" s="170" t="s">
        <v>119</v>
      </c>
      <c r="F352" s="354">
        <v>5556546</v>
      </c>
      <c r="G352" s="354">
        <v>5556546</v>
      </c>
      <c r="H352" s="386">
        <f>G352-F352</f>
        <v>0</v>
      </c>
    </row>
    <row r="353" spans="1:8" ht="12.75">
      <c r="A353" s="12" t="s">
        <v>81</v>
      </c>
      <c r="B353" s="42" t="s">
        <v>122</v>
      </c>
      <c r="C353" s="96" t="s">
        <v>12</v>
      </c>
      <c r="D353" s="8" t="s">
        <v>461</v>
      </c>
      <c r="E353" s="170" t="s">
        <v>80</v>
      </c>
      <c r="F353" s="354">
        <v>400000</v>
      </c>
      <c r="G353" s="354">
        <v>400000</v>
      </c>
      <c r="H353" s="386">
        <f>G353-F353</f>
        <v>0</v>
      </c>
    </row>
    <row r="354" spans="1:8" ht="54.75" customHeight="1">
      <c r="A354" s="31" t="s">
        <v>77</v>
      </c>
      <c r="B354" s="41" t="s">
        <v>7</v>
      </c>
      <c r="C354" s="95" t="s">
        <v>12</v>
      </c>
      <c r="D354" s="28" t="s">
        <v>459</v>
      </c>
      <c r="E354" s="169"/>
      <c r="F354" s="355">
        <f>F355+F356+F357</f>
        <v>19571000</v>
      </c>
      <c r="G354" s="355">
        <f>G355+G356+G357</f>
        <v>19571000</v>
      </c>
      <c r="H354" s="386">
        <f t="shared" si="5"/>
        <v>0</v>
      </c>
    </row>
    <row r="355" spans="1:8" ht="18.75" customHeight="1">
      <c r="A355" s="75" t="s">
        <v>83</v>
      </c>
      <c r="B355" s="42" t="s">
        <v>7</v>
      </c>
      <c r="C355" s="96" t="s">
        <v>12</v>
      </c>
      <c r="D355" s="8" t="s">
        <v>459</v>
      </c>
      <c r="E355" s="170" t="s">
        <v>85</v>
      </c>
      <c r="F355" s="354">
        <v>30000</v>
      </c>
      <c r="G355" s="354">
        <v>30000</v>
      </c>
      <c r="H355" s="386">
        <f t="shared" si="5"/>
        <v>0</v>
      </c>
    </row>
    <row r="356" spans="1:8" ht="25.5">
      <c r="A356" s="12" t="s">
        <v>118</v>
      </c>
      <c r="B356" s="42" t="s">
        <v>7</v>
      </c>
      <c r="C356" s="96" t="s">
        <v>12</v>
      </c>
      <c r="D356" s="8" t="s">
        <v>459</v>
      </c>
      <c r="E356" s="170" t="s">
        <v>119</v>
      </c>
      <c r="F356" s="354">
        <v>12851100</v>
      </c>
      <c r="G356" s="354">
        <v>12851100</v>
      </c>
      <c r="H356" s="386">
        <f t="shared" si="5"/>
        <v>0</v>
      </c>
    </row>
    <row r="357" spans="1:8" ht="27" customHeight="1">
      <c r="A357" s="12" t="s">
        <v>113</v>
      </c>
      <c r="B357" s="42" t="s">
        <v>7</v>
      </c>
      <c r="C357" s="96" t="s">
        <v>12</v>
      </c>
      <c r="D357" s="8" t="s">
        <v>459</v>
      </c>
      <c r="E357" s="170" t="s">
        <v>114</v>
      </c>
      <c r="F357" s="354">
        <v>6689900</v>
      </c>
      <c r="G357" s="354">
        <v>6689900</v>
      </c>
      <c r="H357" s="386">
        <f t="shared" si="5"/>
        <v>0</v>
      </c>
    </row>
    <row r="358" spans="1:8" ht="25.5">
      <c r="A358" s="101" t="s">
        <v>58</v>
      </c>
      <c r="B358" s="41" t="s">
        <v>7</v>
      </c>
      <c r="C358" s="95" t="s">
        <v>12</v>
      </c>
      <c r="D358" s="28" t="s">
        <v>460</v>
      </c>
      <c r="E358" s="169"/>
      <c r="F358" s="355">
        <f>SUM(F359:F363)</f>
        <v>620000</v>
      </c>
      <c r="G358" s="355">
        <f>SUM(G359:G363)</f>
        <v>620000</v>
      </c>
      <c r="H358" s="386">
        <f t="shared" si="5"/>
        <v>0</v>
      </c>
    </row>
    <row r="359" spans="1:8" ht="25.5">
      <c r="A359" s="75" t="s">
        <v>109</v>
      </c>
      <c r="B359" s="34" t="s">
        <v>7</v>
      </c>
      <c r="C359" s="64" t="s">
        <v>12</v>
      </c>
      <c r="D359" s="8" t="s">
        <v>460</v>
      </c>
      <c r="E359" s="156" t="s">
        <v>108</v>
      </c>
      <c r="F359" s="354">
        <v>0</v>
      </c>
      <c r="G359" s="354">
        <v>0</v>
      </c>
      <c r="H359" s="386">
        <f t="shared" si="5"/>
        <v>0</v>
      </c>
    </row>
    <row r="360" spans="1:8" ht="25.5" customHeight="1">
      <c r="A360" s="75" t="s">
        <v>86</v>
      </c>
      <c r="B360" s="34" t="s">
        <v>7</v>
      </c>
      <c r="C360" s="64" t="s">
        <v>12</v>
      </c>
      <c r="D360" s="8" t="s">
        <v>460</v>
      </c>
      <c r="E360" s="156" t="s">
        <v>87</v>
      </c>
      <c r="F360" s="354">
        <f>468500-12000</f>
        <v>456500</v>
      </c>
      <c r="G360" s="354">
        <f>468500-12000</f>
        <v>456500</v>
      </c>
      <c r="H360" s="386">
        <f t="shared" si="5"/>
        <v>0</v>
      </c>
    </row>
    <row r="361" spans="1:8" ht="22.5" customHeight="1">
      <c r="A361" s="75" t="s">
        <v>91</v>
      </c>
      <c r="B361" s="34" t="s">
        <v>7</v>
      </c>
      <c r="C361" s="64" t="s">
        <v>12</v>
      </c>
      <c r="D361" s="8" t="s">
        <v>460</v>
      </c>
      <c r="E361" s="156" t="s">
        <v>93</v>
      </c>
      <c r="F361" s="354">
        <v>22000</v>
      </c>
      <c r="G361" s="354">
        <v>22000</v>
      </c>
      <c r="H361" s="386">
        <f aca="true" t="shared" si="7" ref="H361:H395">G361-F361</f>
        <v>0</v>
      </c>
    </row>
    <row r="362" spans="1:8" ht="25.5">
      <c r="A362" s="75" t="s">
        <v>82</v>
      </c>
      <c r="B362" s="34" t="s">
        <v>7</v>
      </c>
      <c r="C362" s="64" t="s">
        <v>12</v>
      </c>
      <c r="D362" s="8" t="s">
        <v>460</v>
      </c>
      <c r="E362" s="156" t="s">
        <v>470</v>
      </c>
      <c r="F362" s="354">
        <v>66500</v>
      </c>
      <c r="G362" s="354">
        <v>66500</v>
      </c>
      <c r="H362" s="386">
        <f t="shared" si="7"/>
        <v>0</v>
      </c>
    </row>
    <row r="363" spans="1:8" ht="25.5" customHeight="1">
      <c r="A363" s="75" t="s">
        <v>83</v>
      </c>
      <c r="B363" s="34" t="s">
        <v>7</v>
      </c>
      <c r="C363" s="64" t="s">
        <v>12</v>
      </c>
      <c r="D363" s="8" t="s">
        <v>460</v>
      </c>
      <c r="E363" s="156" t="s">
        <v>85</v>
      </c>
      <c r="F363" s="354">
        <v>75000</v>
      </c>
      <c r="G363" s="354">
        <v>75000</v>
      </c>
      <c r="H363" s="386">
        <f t="shared" si="7"/>
        <v>0</v>
      </c>
    </row>
    <row r="364" spans="1:8" ht="38.25">
      <c r="A364" s="54" t="s">
        <v>37</v>
      </c>
      <c r="B364" s="32" t="s">
        <v>7</v>
      </c>
      <c r="C364" s="152" t="s">
        <v>12</v>
      </c>
      <c r="D364" s="125" t="s">
        <v>462</v>
      </c>
      <c r="E364" s="176"/>
      <c r="F364" s="357">
        <f>F365</f>
        <v>343000</v>
      </c>
      <c r="G364" s="357">
        <f>G365</f>
        <v>343000</v>
      </c>
      <c r="H364" s="386">
        <f t="shared" si="7"/>
        <v>0</v>
      </c>
    </row>
    <row r="365" spans="1:8" ht="24.75" customHeight="1">
      <c r="A365" s="75" t="s">
        <v>151</v>
      </c>
      <c r="B365" s="47" t="s">
        <v>7</v>
      </c>
      <c r="C365" s="153" t="s">
        <v>12</v>
      </c>
      <c r="D365" s="129" t="s">
        <v>462</v>
      </c>
      <c r="E365" s="173" t="s">
        <v>142</v>
      </c>
      <c r="F365" s="358">
        <v>343000</v>
      </c>
      <c r="G365" s="358">
        <v>343000</v>
      </c>
      <c r="H365" s="386">
        <f t="shared" si="7"/>
        <v>0</v>
      </c>
    </row>
    <row r="366" spans="1:8" ht="51">
      <c r="A366" s="101" t="s">
        <v>543</v>
      </c>
      <c r="B366" s="41" t="s">
        <v>7</v>
      </c>
      <c r="C366" s="95" t="s">
        <v>12</v>
      </c>
      <c r="D366" s="28" t="s">
        <v>544</v>
      </c>
      <c r="E366" s="169"/>
      <c r="F366" s="355">
        <f>F367</f>
        <v>343000</v>
      </c>
      <c r="G366" s="355">
        <f>G367</f>
        <v>343000</v>
      </c>
      <c r="H366" s="386">
        <f t="shared" si="7"/>
        <v>0</v>
      </c>
    </row>
    <row r="367" spans="1:8" ht="25.5">
      <c r="A367" s="75" t="s">
        <v>83</v>
      </c>
      <c r="B367" s="42" t="s">
        <v>7</v>
      </c>
      <c r="C367" s="96" t="s">
        <v>12</v>
      </c>
      <c r="D367" s="8" t="s">
        <v>544</v>
      </c>
      <c r="E367" s="170" t="s">
        <v>142</v>
      </c>
      <c r="F367" s="354">
        <v>343000</v>
      </c>
      <c r="G367" s="354">
        <v>343000</v>
      </c>
      <c r="H367" s="386">
        <f t="shared" si="7"/>
        <v>0</v>
      </c>
    </row>
    <row r="368" spans="1:8" ht="12.75">
      <c r="A368" s="24" t="s">
        <v>195</v>
      </c>
      <c r="B368" s="33" t="s">
        <v>7</v>
      </c>
      <c r="C368" s="86" t="s">
        <v>196</v>
      </c>
      <c r="D368" s="10"/>
      <c r="E368" s="175"/>
      <c r="F368" s="352">
        <f>F369</f>
        <v>200000</v>
      </c>
      <c r="G368" s="352">
        <f>G369</f>
        <v>200000</v>
      </c>
      <c r="H368" s="386">
        <f t="shared" si="7"/>
        <v>0</v>
      </c>
    </row>
    <row r="369" spans="1:8" ht="12.75">
      <c r="A369" s="31" t="s">
        <v>193</v>
      </c>
      <c r="B369" s="41" t="s">
        <v>7</v>
      </c>
      <c r="C369" s="95" t="s">
        <v>196</v>
      </c>
      <c r="D369" s="28" t="s">
        <v>463</v>
      </c>
      <c r="E369" s="169"/>
      <c r="F369" s="355">
        <f>F370+F371</f>
        <v>200000</v>
      </c>
      <c r="G369" s="355">
        <f>G370+G371</f>
        <v>200000</v>
      </c>
      <c r="H369" s="386">
        <f t="shared" si="7"/>
        <v>0</v>
      </c>
    </row>
    <row r="370" spans="1:8" ht="38.25">
      <c r="A370" s="75" t="s">
        <v>263</v>
      </c>
      <c r="B370" s="42" t="s">
        <v>7</v>
      </c>
      <c r="C370" s="96" t="s">
        <v>196</v>
      </c>
      <c r="D370" s="8" t="s">
        <v>463</v>
      </c>
      <c r="E370" s="170" t="s">
        <v>260</v>
      </c>
      <c r="F370" s="354">
        <v>0</v>
      </c>
      <c r="G370" s="354">
        <v>0</v>
      </c>
      <c r="H370" s="386">
        <f t="shared" si="7"/>
        <v>0</v>
      </c>
    </row>
    <row r="371" spans="1:8" ht="25.5">
      <c r="A371" s="75" t="s">
        <v>83</v>
      </c>
      <c r="B371" s="42" t="s">
        <v>7</v>
      </c>
      <c r="C371" s="96" t="s">
        <v>196</v>
      </c>
      <c r="D371" s="8" t="s">
        <v>463</v>
      </c>
      <c r="E371" s="170" t="s">
        <v>85</v>
      </c>
      <c r="F371" s="354">
        <v>200000</v>
      </c>
      <c r="G371" s="354">
        <v>200000</v>
      </c>
      <c r="H371" s="386">
        <f t="shared" si="7"/>
        <v>0</v>
      </c>
    </row>
    <row r="372" spans="1:8" ht="12.75">
      <c r="A372" s="103" t="s">
        <v>59</v>
      </c>
      <c r="B372" s="80" t="s">
        <v>33</v>
      </c>
      <c r="C372" s="104"/>
      <c r="D372" s="73"/>
      <c r="E372" s="177"/>
      <c r="F372" s="379">
        <f>F373</f>
        <v>5000000</v>
      </c>
      <c r="G372" s="379">
        <f>G373</f>
        <v>5305707.54</v>
      </c>
      <c r="H372" s="386">
        <f t="shared" si="7"/>
        <v>305707.54000000004</v>
      </c>
    </row>
    <row r="373" spans="1:8" ht="12.75">
      <c r="A373" s="106" t="s">
        <v>66</v>
      </c>
      <c r="B373" s="60" t="s">
        <v>33</v>
      </c>
      <c r="C373" s="93" t="s">
        <v>8</v>
      </c>
      <c r="D373" s="7"/>
      <c r="E373" s="171"/>
      <c r="F373" s="352">
        <f>F374</f>
        <v>5000000</v>
      </c>
      <c r="G373" s="352">
        <f>G374</f>
        <v>5305707.54</v>
      </c>
      <c r="H373" s="386">
        <f t="shared" si="7"/>
        <v>305707.54000000004</v>
      </c>
    </row>
    <row r="374" spans="1:11" ht="25.5">
      <c r="A374" s="25" t="s">
        <v>215</v>
      </c>
      <c r="B374" s="242" t="s">
        <v>33</v>
      </c>
      <c r="C374" s="243" t="s">
        <v>8</v>
      </c>
      <c r="D374" s="233" t="s">
        <v>408</v>
      </c>
      <c r="E374" s="244"/>
      <c r="F374" s="375">
        <f>F375+F378</f>
        <v>5000000</v>
      </c>
      <c r="G374" s="375">
        <f>G375+G378</f>
        <v>5305707.54</v>
      </c>
      <c r="H374" s="386">
        <f t="shared" si="7"/>
        <v>305707.54000000004</v>
      </c>
      <c r="K374" s="349"/>
    </row>
    <row r="375" spans="1:8" ht="38.25">
      <c r="A375" s="221" t="s">
        <v>198</v>
      </c>
      <c r="B375" s="58" t="s">
        <v>33</v>
      </c>
      <c r="C375" s="28" t="s">
        <v>8</v>
      </c>
      <c r="D375" s="28" t="s">
        <v>464</v>
      </c>
      <c r="E375" s="28"/>
      <c r="F375" s="355">
        <f>F376</f>
        <v>300000</v>
      </c>
      <c r="G375" s="355">
        <f>G376</f>
        <v>300000</v>
      </c>
      <c r="H375" s="386">
        <f t="shared" si="7"/>
        <v>0</v>
      </c>
    </row>
    <row r="376" spans="1:8" ht="25.5">
      <c r="A376" s="75" t="s">
        <v>83</v>
      </c>
      <c r="B376" s="34" t="s">
        <v>33</v>
      </c>
      <c r="C376" s="64" t="s">
        <v>8</v>
      </c>
      <c r="D376" s="8" t="s">
        <v>464</v>
      </c>
      <c r="E376" s="156" t="s">
        <v>85</v>
      </c>
      <c r="F376" s="380">
        <v>300000</v>
      </c>
      <c r="G376" s="380">
        <v>300000</v>
      </c>
      <c r="H376" s="386">
        <f t="shared" si="7"/>
        <v>0</v>
      </c>
    </row>
    <row r="377" spans="1:8" ht="12.75">
      <c r="A377" s="31" t="s">
        <v>200</v>
      </c>
      <c r="B377" s="323" t="s">
        <v>33</v>
      </c>
      <c r="C377" s="97" t="s">
        <v>8</v>
      </c>
      <c r="D377" s="322" t="s">
        <v>478</v>
      </c>
      <c r="E377" s="174"/>
      <c r="F377" s="355">
        <f>F378</f>
        <v>4700000</v>
      </c>
      <c r="G377" s="355">
        <f>G378</f>
        <v>5005707.54</v>
      </c>
      <c r="H377" s="386">
        <f t="shared" si="7"/>
        <v>305707.54000000004</v>
      </c>
    </row>
    <row r="378" spans="1:8" ht="25.5">
      <c r="A378" s="75" t="s">
        <v>201</v>
      </c>
      <c r="B378" s="34" t="s">
        <v>33</v>
      </c>
      <c r="C378" s="64" t="s">
        <v>8</v>
      </c>
      <c r="D378" s="8" t="s">
        <v>478</v>
      </c>
      <c r="E378" s="156" t="s">
        <v>203</v>
      </c>
      <c r="F378" s="380">
        <v>4700000</v>
      </c>
      <c r="G378" s="380">
        <v>5005707.54</v>
      </c>
      <c r="H378" s="386">
        <f t="shared" si="7"/>
        <v>305707.54000000004</v>
      </c>
    </row>
    <row r="379" spans="1:8" ht="12.75">
      <c r="A379" s="82" t="s">
        <v>60</v>
      </c>
      <c r="B379" s="80" t="s">
        <v>6</v>
      </c>
      <c r="C379" s="104"/>
      <c r="D379" s="73"/>
      <c r="E379" s="177"/>
      <c r="F379" s="379">
        <f aca="true" t="shared" si="8" ref="F379:G381">F380</f>
        <v>600000</v>
      </c>
      <c r="G379" s="379">
        <f t="shared" si="8"/>
        <v>600000</v>
      </c>
      <c r="H379" s="386">
        <f t="shared" si="7"/>
        <v>0</v>
      </c>
    </row>
    <row r="380" spans="1:8" ht="12.75">
      <c r="A380" s="106" t="s">
        <v>29</v>
      </c>
      <c r="B380" s="60" t="s">
        <v>6</v>
      </c>
      <c r="C380" s="93" t="s">
        <v>9</v>
      </c>
      <c r="D380" s="7"/>
      <c r="E380" s="171"/>
      <c r="F380" s="352">
        <f t="shared" si="8"/>
        <v>600000</v>
      </c>
      <c r="G380" s="352">
        <f t="shared" si="8"/>
        <v>600000</v>
      </c>
      <c r="H380" s="386">
        <f t="shared" si="7"/>
        <v>0</v>
      </c>
    </row>
    <row r="381" spans="1:11" ht="25.5">
      <c r="A381" s="143" t="s">
        <v>234</v>
      </c>
      <c r="B381" s="118" t="s">
        <v>6</v>
      </c>
      <c r="C381" s="90" t="s">
        <v>9</v>
      </c>
      <c r="D381" s="14" t="s">
        <v>465</v>
      </c>
      <c r="E381" s="162"/>
      <c r="F381" s="366">
        <f t="shared" si="8"/>
        <v>600000</v>
      </c>
      <c r="G381" s="366">
        <f t="shared" si="8"/>
        <v>600000</v>
      </c>
      <c r="H381" s="386">
        <f t="shared" si="7"/>
        <v>0</v>
      </c>
      <c r="K381" s="349"/>
    </row>
    <row r="382" spans="1:8" ht="38.25">
      <c r="A382" s="75" t="s">
        <v>128</v>
      </c>
      <c r="B382" s="34" t="s">
        <v>6</v>
      </c>
      <c r="C382" s="64" t="s">
        <v>9</v>
      </c>
      <c r="D382" s="8" t="s">
        <v>465</v>
      </c>
      <c r="E382" s="156" t="s">
        <v>127</v>
      </c>
      <c r="F382" s="380">
        <v>600000</v>
      </c>
      <c r="G382" s="380">
        <v>600000</v>
      </c>
      <c r="H382" s="386">
        <f t="shared" si="7"/>
        <v>0</v>
      </c>
    </row>
    <row r="383" spans="1:8" ht="18.75" customHeight="1">
      <c r="A383" s="111" t="s">
        <v>56</v>
      </c>
      <c r="B383" s="107" t="s">
        <v>50</v>
      </c>
      <c r="C383" s="109"/>
      <c r="D383" s="108"/>
      <c r="E383" s="146"/>
      <c r="F383" s="382">
        <f>F384</f>
        <v>2000000</v>
      </c>
      <c r="G383" s="382">
        <f>G384</f>
        <v>3302000</v>
      </c>
      <c r="H383" s="386">
        <f t="shared" si="7"/>
        <v>1302000</v>
      </c>
    </row>
    <row r="384" spans="1:11" ht="18" customHeight="1">
      <c r="A384" s="325" t="s">
        <v>123</v>
      </c>
      <c r="B384" s="324" t="s">
        <v>50</v>
      </c>
      <c r="C384" s="84" t="s">
        <v>2</v>
      </c>
      <c r="D384" s="15"/>
      <c r="E384" s="178"/>
      <c r="F384" s="383">
        <f>F385</f>
        <v>2000000</v>
      </c>
      <c r="G384" s="383">
        <f>G385+G387</f>
        <v>3302000</v>
      </c>
      <c r="H384" s="386">
        <f t="shared" si="7"/>
        <v>1302000</v>
      </c>
      <c r="K384" s="349"/>
    </row>
    <row r="385" spans="1:8" ht="12.75">
      <c r="A385" s="102" t="s">
        <v>123</v>
      </c>
      <c r="B385" s="35" t="s">
        <v>50</v>
      </c>
      <c r="C385" s="66" t="s">
        <v>2</v>
      </c>
      <c r="D385" s="28" t="s">
        <v>466</v>
      </c>
      <c r="E385" s="149"/>
      <c r="F385" s="381">
        <f>F386</f>
        <v>2000000</v>
      </c>
      <c r="G385" s="381">
        <f>G386</f>
        <v>2990000</v>
      </c>
      <c r="H385" s="386">
        <f t="shared" si="7"/>
        <v>990000</v>
      </c>
    </row>
    <row r="386" spans="1:8" ht="12.75">
      <c r="A386" s="98" t="s">
        <v>204</v>
      </c>
      <c r="B386" s="34" t="s">
        <v>50</v>
      </c>
      <c r="C386" s="64" t="s">
        <v>2</v>
      </c>
      <c r="D386" s="8" t="s">
        <v>466</v>
      </c>
      <c r="E386" s="156" t="s">
        <v>124</v>
      </c>
      <c r="F386" s="380">
        <v>2000000</v>
      </c>
      <c r="G386" s="380">
        <v>2990000</v>
      </c>
      <c r="H386" s="386">
        <f t="shared" si="7"/>
        <v>990000</v>
      </c>
    </row>
    <row r="387" spans="1:8" ht="38.25">
      <c r="A387" s="102" t="s">
        <v>545</v>
      </c>
      <c r="B387" s="35" t="s">
        <v>50</v>
      </c>
      <c r="C387" s="66" t="s">
        <v>2</v>
      </c>
      <c r="D387" s="28" t="s">
        <v>546</v>
      </c>
      <c r="E387" s="149"/>
      <c r="F387" s="381">
        <f>F388</f>
        <v>0</v>
      </c>
      <c r="G387" s="381">
        <f>G388</f>
        <v>312000</v>
      </c>
      <c r="H387" s="386">
        <f>G387-F387</f>
        <v>312000</v>
      </c>
    </row>
    <row r="388" spans="1:8" ht="12.75">
      <c r="A388" s="98" t="s">
        <v>204</v>
      </c>
      <c r="B388" s="34" t="s">
        <v>50</v>
      </c>
      <c r="C388" s="64" t="s">
        <v>2</v>
      </c>
      <c r="D388" s="8" t="s">
        <v>546</v>
      </c>
      <c r="E388" s="156" t="s">
        <v>124</v>
      </c>
      <c r="F388" s="380"/>
      <c r="G388" s="380">
        <v>312000</v>
      </c>
      <c r="H388" s="386">
        <f>G388-F388</f>
        <v>312000</v>
      </c>
    </row>
    <row r="389" spans="1:8" ht="24.75" customHeight="1">
      <c r="A389" s="82" t="s">
        <v>62</v>
      </c>
      <c r="B389" s="72" t="s">
        <v>38</v>
      </c>
      <c r="C389" s="91"/>
      <c r="D389" s="73"/>
      <c r="E389" s="147"/>
      <c r="F389" s="379">
        <f>F390</f>
        <v>7083000</v>
      </c>
      <c r="G389" s="379">
        <f>G390</f>
        <v>7083000</v>
      </c>
      <c r="H389" s="386">
        <f t="shared" si="7"/>
        <v>0</v>
      </c>
    </row>
    <row r="390" spans="1:8" ht="25.5">
      <c r="A390" s="55" t="s">
        <v>63</v>
      </c>
      <c r="B390" s="71" t="s">
        <v>38</v>
      </c>
      <c r="C390" s="154" t="s">
        <v>2</v>
      </c>
      <c r="D390" s="15"/>
      <c r="E390" s="179"/>
      <c r="F390" s="352">
        <f>F393+F391</f>
        <v>7083000</v>
      </c>
      <c r="G390" s="352">
        <f>G393+G391</f>
        <v>7083000</v>
      </c>
      <c r="H390" s="386">
        <f t="shared" si="7"/>
        <v>0</v>
      </c>
    </row>
    <row r="391" spans="1:8" ht="25.5">
      <c r="A391" s="68" t="s">
        <v>43</v>
      </c>
      <c r="B391" s="67" t="s">
        <v>38</v>
      </c>
      <c r="C391" s="67" t="s">
        <v>2</v>
      </c>
      <c r="D391" s="69" t="s">
        <v>468</v>
      </c>
      <c r="E391" s="180"/>
      <c r="F391" s="355">
        <f>F392</f>
        <v>6583000</v>
      </c>
      <c r="G391" s="355">
        <f>G392</f>
        <v>6583000</v>
      </c>
      <c r="H391" s="386">
        <f>G391-F391</f>
        <v>0</v>
      </c>
    </row>
    <row r="392" spans="1:8" ht="12.75">
      <c r="A392" s="56" t="s">
        <v>125</v>
      </c>
      <c r="B392" s="63" t="s">
        <v>38</v>
      </c>
      <c r="C392" s="85" t="s">
        <v>2</v>
      </c>
      <c r="D392" s="310" t="s">
        <v>468</v>
      </c>
      <c r="E392" s="27" t="s">
        <v>126</v>
      </c>
      <c r="F392" s="384">
        <v>6583000</v>
      </c>
      <c r="G392" s="384">
        <v>6583000</v>
      </c>
      <c r="H392" s="386">
        <f>G392-F392</f>
        <v>0</v>
      </c>
    </row>
    <row r="393" spans="1:11" ht="12.75">
      <c r="A393" s="70" t="s">
        <v>44</v>
      </c>
      <c r="B393" s="67" t="s">
        <v>38</v>
      </c>
      <c r="C393" s="67" t="s">
        <v>2</v>
      </c>
      <c r="D393" s="69" t="s">
        <v>467</v>
      </c>
      <c r="E393" s="180"/>
      <c r="F393" s="355">
        <f>F394</f>
        <v>500000</v>
      </c>
      <c r="G393" s="355">
        <f>G394</f>
        <v>500000</v>
      </c>
      <c r="H393" s="386">
        <f t="shared" si="7"/>
        <v>0</v>
      </c>
      <c r="K393" s="349"/>
    </row>
    <row r="394" spans="1:8" ht="13.5" thickBot="1">
      <c r="A394" s="83" t="s">
        <v>125</v>
      </c>
      <c r="B394" s="6" t="s">
        <v>38</v>
      </c>
      <c r="C394" s="85" t="s">
        <v>2</v>
      </c>
      <c r="D394" s="309" t="s">
        <v>467</v>
      </c>
      <c r="E394" s="27" t="s">
        <v>126</v>
      </c>
      <c r="F394" s="384">
        <v>500000</v>
      </c>
      <c r="G394" s="384">
        <v>500000</v>
      </c>
      <c r="H394" s="386">
        <f t="shared" si="7"/>
        <v>0</v>
      </c>
    </row>
    <row r="395" spans="1:8" ht="16.5" thickBot="1">
      <c r="A395" s="320" t="s">
        <v>19</v>
      </c>
      <c r="B395" s="216"/>
      <c r="C395" s="217"/>
      <c r="D395" s="312"/>
      <c r="E395" s="218"/>
      <c r="F395" s="385">
        <f>F12+F90+F94+F98+F113+F150+F298+F330+F334+F372+F379+F383+F389</f>
        <v>413643505.27</v>
      </c>
      <c r="G395" s="385">
        <f>G12+G90+G94+G98+G113+G150+G298+G330+G334+G372+G379+G383+G389</f>
        <v>431401000</v>
      </c>
      <c r="H395" s="386">
        <f t="shared" si="7"/>
        <v>17757494.73000002</v>
      </c>
    </row>
    <row r="396" ht="12.75">
      <c r="A396" s="319"/>
    </row>
    <row r="397" spans="3:11" ht="12.75">
      <c r="C397" s="224" t="s">
        <v>69</v>
      </c>
      <c r="D397" s="224"/>
      <c r="E397" s="224"/>
      <c r="F397" s="225">
        <f>F14+F18+F24+F63+F71+F79+F88+F103+F111+F115+F127+F134+F135+F139+F141+F148+F155+F157+F192+F202+F230+F233+F251+F256+F260+F266+F269+F274+F282+F290+F292+F295+F303+F306+F311+F314+F316+F319+F331+F335+F347+F369+F372+F379+F386+F393</f>
        <v>141935876.51</v>
      </c>
      <c r="G397" s="225">
        <f>G14+G18+G24+G63+G71+G79+G88+G103+G111+G115+G127+G134+G135+G139+G141+G148+G155+G157+G192+G202+G230+G233+G251+G256+G260+G266+G269+G274+G282+G290+G292+G295+G303+G306+G311+G314+G316+G319+G331+G335+G347+G369+G372+G379+G386+G393</f>
        <v>151051768.20999998</v>
      </c>
      <c r="H397" s="225">
        <f>H14+H18+H24+H63+H71+H79+H88+H103+H111+H115+H127+H134+H135+H139+H141+H148+H155+H157+H192+H202+H230+H233+H251+H256+H260+H266+H269+H274+H282+H290+H292+H295+H303+H306+H311+H314+H316+H319+H331+H335+H347+H369+H372+H379+H386+H393</f>
        <v>9115891.7</v>
      </c>
      <c r="J397" s="349"/>
      <c r="K397" s="349"/>
    </row>
    <row r="398" spans="3:8" ht="12.75">
      <c r="C398" s="224" t="s">
        <v>550</v>
      </c>
      <c r="D398" s="224"/>
      <c r="E398" s="224"/>
      <c r="F398" s="225"/>
      <c r="G398" s="225"/>
      <c r="H398" s="225"/>
    </row>
    <row r="399" spans="3:11" ht="12.75">
      <c r="C399" s="224" t="s">
        <v>70</v>
      </c>
      <c r="D399" s="224"/>
      <c r="E399" s="224"/>
      <c r="F399" s="225">
        <f>F153+F188+F190</f>
        <v>16000000</v>
      </c>
      <c r="G399" s="225">
        <f>G153+G188+G190</f>
        <v>16000000</v>
      </c>
      <c r="H399" s="225">
        <f>H153+H188+H190</f>
        <v>0</v>
      </c>
      <c r="K399" s="349"/>
    </row>
    <row r="400" spans="3:11" ht="12.75">
      <c r="C400" s="224" t="s">
        <v>71</v>
      </c>
      <c r="D400" s="224"/>
      <c r="E400" s="224"/>
      <c r="F400" s="225">
        <f>F27+F32+F36+F61+F67+F69+F92+F96+F100+F108+F122+F124+F129+F131+F143+F145+F167+F178+F181+F185+F204+F207+F217+F227+F238+F241+F244+F247+F249+F263+F288+F301+F324+F326+F328+F338++F344+F349+F387+F391</f>
        <v>252963768.76000002</v>
      </c>
      <c r="G400" s="225">
        <f>G27+G32+G36+G61+G67+G69+G92+G96+G100+G108+G122+G124+G129+G131+G143+G145+G167+G178+G181+G185+G204+G207+G217+G227+G238+G241+G244+G247+G249+G263+G288+G301+G324+G326+G328+G338++G344+G349+G387+G391</f>
        <v>261605371.79</v>
      </c>
      <c r="H400" s="225">
        <f>H27+H32+H36+H61+H69+H92+H96+H100+H129+H131+H145+H167+H178+H181+H204+H207+H217+H227+H247+H249+H301+H324+H328+H338+H349+H387+H391+H67+H109+H122+H124+H144+H185+H238+H241+H244+H263+H288+H326+H344-H347</f>
        <v>8641603.030000001</v>
      </c>
      <c r="K400" s="349"/>
    </row>
    <row r="401" spans="3:11" ht="14.25" customHeight="1">
      <c r="C401" s="224" t="s">
        <v>361</v>
      </c>
      <c r="D401" s="224"/>
      <c r="E401" s="224"/>
      <c r="F401" s="225">
        <f>F117+F119</f>
        <v>940860</v>
      </c>
      <c r="G401" s="225">
        <f>G117+G119</f>
        <v>940860</v>
      </c>
      <c r="H401" s="225">
        <f>H117+H119</f>
        <v>0</v>
      </c>
      <c r="K401" s="349"/>
    </row>
    <row r="402" spans="3:11" ht="12.75">
      <c r="C402" s="224" t="s">
        <v>72</v>
      </c>
      <c r="D402" s="224"/>
      <c r="E402" s="224"/>
      <c r="F402" s="225">
        <f>F42+F44+F48+F50+F52+F56+F58+F308</f>
        <v>1803000</v>
      </c>
      <c r="G402" s="225">
        <f>G42+G44+G48+G50+G52+G56+G58+G308</f>
        <v>1803000</v>
      </c>
      <c r="H402" s="225">
        <f>H42+H44+H48+H50+H52+H56+H58+H308</f>
        <v>0</v>
      </c>
      <c r="K402" s="349"/>
    </row>
    <row r="403" spans="3:8" ht="12.75">
      <c r="C403" s="224"/>
      <c r="D403" s="224"/>
      <c r="E403" s="224"/>
      <c r="F403" s="225">
        <f>SUM(F397:F402)</f>
        <v>413643505.27</v>
      </c>
      <c r="G403" s="225">
        <f>SUM(G397:G402)</f>
        <v>431401000</v>
      </c>
      <c r="H403" s="225">
        <f>SUM(H397:H402)</f>
        <v>17757494.73</v>
      </c>
    </row>
    <row r="405" spans="3:7" ht="12.75">
      <c r="C405" s="294" t="s">
        <v>358</v>
      </c>
      <c r="F405" s="284">
        <f>F41+F68+F70+F93+F109+F118+F123+F125+F144+F327+F394+F392</f>
        <v>19697281.490000002</v>
      </c>
      <c r="G405" s="284">
        <f>G41+G68+G70+G93+G109+G118+G123+G125+G144+G327+G394+G392</f>
        <v>24295240.21</v>
      </c>
    </row>
    <row r="407" spans="6:7" ht="12.75">
      <c r="F407" s="387"/>
      <c r="G407" s="387"/>
    </row>
  </sheetData>
  <sheetProtection/>
  <mergeCells count="9">
    <mergeCell ref="G6:G11"/>
    <mergeCell ref="H6:H11"/>
    <mergeCell ref="A4:F4"/>
    <mergeCell ref="A6:A11"/>
    <mergeCell ref="B6:B11"/>
    <mergeCell ref="C6:C11"/>
    <mergeCell ref="D6:D11"/>
    <mergeCell ref="E6:E11"/>
    <mergeCell ref="F6:F11"/>
  </mergeCells>
  <printOptions/>
  <pageMargins left="0.7086614173228347" right="0.15748031496062992" top="0.17" bottom="0.17" header="0.31496062992125984" footer="0.15748031496062992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0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68.125" style="0" customWidth="1"/>
    <col min="2" max="2" width="6.875" style="0" customWidth="1"/>
    <col min="3" max="3" width="6.375" style="0" customWidth="1"/>
    <col min="4" max="4" width="12.25390625" style="0" customWidth="1"/>
    <col min="5" max="5" width="5.875" style="0" customWidth="1"/>
    <col min="6" max="6" width="17.875" style="0" customWidth="1"/>
    <col min="7" max="7" width="17.75390625" style="0" customWidth="1"/>
    <col min="8" max="8" width="14.125" style="0" customWidth="1"/>
    <col min="10" max="10" width="10.125" style="0" bestFit="1" customWidth="1"/>
  </cols>
  <sheetData>
    <row r="1" ht="12.75">
      <c r="F1" s="5"/>
    </row>
    <row r="2" spans="1:6" ht="16.5" customHeight="1">
      <c r="A2" s="494" t="s">
        <v>366</v>
      </c>
      <c r="B2" s="494"/>
      <c r="C2" s="494"/>
      <c r="D2" s="494"/>
      <c r="E2" s="494"/>
      <c r="F2" s="100"/>
    </row>
    <row r="3" spans="1:6" ht="13.5" thickBot="1">
      <c r="A3" s="1"/>
      <c r="B3" s="2"/>
      <c r="C3" s="2"/>
      <c r="D3" s="4"/>
      <c r="E3" s="4"/>
      <c r="F3" s="3" t="s">
        <v>53</v>
      </c>
    </row>
    <row r="4" spans="1:8" ht="12.75" customHeight="1">
      <c r="A4" s="475" t="s">
        <v>0</v>
      </c>
      <c r="B4" s="469" t="s">
        <v>1</v>
      </c>
      <c r="C4" s="487" t="s">
        <v>10</v>
      </c>
      <c r="D4" s="478" t="s">
        <v>20</v>
      </c>
      <c r="E4" s="481" t="s">
        <v>21</v>
      </c>
      <c r="F4" s="484" t="s">
        <v>362</v>
      </c>
      <c r="G4" s="484" t="s">
        <v>363</v>
      </c>
      <c r="H4" s="484" t="s">
        <v>274</v>
      </c>
    </row>
    <row r="5" spans="1:8" ht="12.75">
      <c r="A5" s="476"/>
      <c r="B5" s="470"/>
      <c r="C5" s="488"/>
      <c r="D5" s="492"/>
      <c r="E5" s="482"/>
      <c r="F5" s="485"/>
      <c r="G5" s="485"/>
      <c r="H5" s="485"/>
    </row>
    <row r="6" spans="1:8" ht="12.75">
      <c r="A6" s="476"/>
      <c r="B6" s="470"/>
      <c r="C6" s="488"/>
      <c r="D6" s="492"/>
      <c r="E6" s="482"/>
      <c r="F6" s="485"/>
      <c r="G6" s="485"/>
      <c r="H6" s="485"/>
    </row>
    <row r="7" spans="1:8" ht="12.75">
      <c r="A7" s="476"/>
      <c r="B7" s="470"/>
      <c r="C7" s="488"/>
      <c r="D7" s="492"/>
      <c r="E7" s="482"/>
      <c r="F7" s="485"/>
      <c r="G7" s="485"/>
      <c r="H7" s="485"/>
    </row>
    <row r="8" spans="1:8" ht="12.75">
      <c r="A8" s="476"/>
      <c r="B8" s="470"/>
      <c r="C8" s="488"/>
      <c r="D8" s="492"/>
      <c r="E8" s="482"/>
      <c r="F8" s="485"/>
      <c r="G8" s="485"/>
      <c r="H8" s="485"/>
    </row>
    <row r="9" spans="1:8" ht="13.5" thickBot="1">
      <c r="A9" s="477"/>
      <c r="B9" s="471"/>
      <c r="C9" s="489"/>
      <c r="D9" s="493"/>
      <c r="E9" s="483"/>
      <c r="F9" s="486"/>
      <c r="G9" s="486"/>
      <c r="H9" s="486"/>
    </row>
    <row r="10" spans="1:8" ht="15.75">
      <c r="A10" s="120" t="s">
        <v>16</v>
      </c>
      <c r="B10" s="119" t="s">
        <v>2</v>
      </c>
      <c r="C10" s="144"/>
      <c r="D10" s="119"/>
      <c r="E10" s="155"/>
      <c r="F10" s="20">
        <f>F11+F15+F56+F59</f>
        <v>26621503.880000003</v>
      </c>
      <c r="G10" s="20">
        <f>G11+G15+G53+G56+G59</f>
        <v>29738500</v>
      </c>
      <c r="H10" s="19">
        <f>G10-F10</f>
        <v>3116996.1199999973</v>
      </c>
    </row>
    <row r="11" spans="1:8" ht="37.5" customHeight="1">
      <c r="A11" s="48" t="s">
        <v>39</v>
      </c>
      <c r="B11" s="33" t="s">
        <v>2</v>
      </c>
      <c r="C11" s="86" t="s">
        <v>11</v>
      </c>
      <c r="D11" s="7"/>
      <c r="E11" s="148"/>
      <c r="F11" s="19">
        <f>F12</f>
        <v>386150</v>
      </c>
      <c r="G11" s="19">
        <f>G12</f>
        <v>385500</v>
      </c>
      <c r="H11" s="19">
        <f>G11-F11</f>
        <v>-650</v>
      </c>
    </row>
    <row r="12" spans="1:9" ht="15.75" customHeight="1">
      <c r="A12" s="202" t="s">
        <v>129</v>
      </c>
      <c r="B12" s="201" t="s">
        <v>2</v>
      </c>
      <c r="C12" s="198" t="s">
        <v>11</v>
      </c>
      <c r="D12" s="28" t="s">
        <v>367</v>
      </c>
      <c r="E12" s="199"/>
      <c r="F12" s="200">
        <f>F13+F14</f>
        <v>386150</v>
      </c>
      <c r="G12" s="200">
        <f>G13+G14</f>
        <v>385500</v>
      </c>
      <c r="H12" s="19">
        <f aca="true" t="shared" si="0" ref="H12:H93">G12-F12</f>
        <v>-650</v>
      </c>
      <c r="I12" s="300"/>
    </row>
    <row r="13" spans="1:8" ht="42.75" customHeight="1">
      <c r="A13" s="75" t="s">
        <v>261</v>
      </c>
      <c r="B13" s="34" t="s">
        <v>2</v>
      </c>
      <c r="C13" s="64" t="s">
        <v>11</v>
      </c>
      <c r="D13" s="8" t="s">
        <v>367</v>
      </c>
      <c r="E13" s="156" t="s">
        <v>260</v>
      </c>
      <c r="F13" s="18">
        <v>255650</v>
      </c>
      <c r="G13" s="18">
        <v>255000</v>
      </c>
      <c r="H13" s="19">
        <f t="shared" si="0"/>
        <v>-650</v>
      </c>
    </row>
    <row r="14" spans="1:8" ht="24" customHeight="1">
      <c r="A14" s="75" t="s">
        <v>83</v>
      </c>
      <c r="B14" s="34" t="s">
        <v>2</v>
      </c>
      <c r="C14" s="64" t="s">
        <v>11</v>
      </c>
      <c r="D14" s="8" t="s">
        <v>367</v>
      </c>
      <c r="E14" s="156" t="s">
        <v>85</v>
      </c>
      <c r="F14" s="18">
        <v>130500</v>
      </c>
      <c r="G14" s="18">
        <v>130500</v>
      </c>
      <c r="H14" s="19">
        <f t="shared" si="0"/>
        <v>0</v>
      </c>
    </row>
    <row r="15" spans="1:8" ht="29.25" customHeight="1">
      <c r="A15" s="24" t="s">
        <v>30</v>
      </c>
      <c r="B15" s="33" t="s">
        <v>2</v>
      </c>
      <c r="C15" s="86" t="s">
        <v>12</v>
      </c>
      <c r="D15" s="7"/>
      <c r="E15" s="148"/>
      <c r="F15" s="19">
        <f>F16+F22+F24+F28+F31+F34+F39+F42+F44+F46+F48+F51</f>
        <v>18928864.240000002</v>
      </c>
      <c r="G15" s="19">
        <f>G16+G22+G24+G28+G31+G34+G39+G42+G44+G46+G48+G51</f>
        <v>21007000</v>
      </c>
      <c r="H15" s="19">
        <f t="shared" si="0"/>
        <v>2078135.759999998</v>
      </c>
    </row>
    <row r="16" spans="1:8" ht="28.5" customHeight="1">
      <c r="A16" s="196" t="s">
        <v>90</v>
      </c>
      <c r="B16" s="201" t="s">
        <v>2</v>
      </c>
      <c r="C16" s="198" t="s">
        <v>12</v>
      </c>
      <c r="D16" s="28" t="s">
        <v>368</v>
      </c>
      <c r="E16" s="199"/>
      <c r="F16" s="200">
        <f>SUM(F17:F21)</f>
        <v>16497864.24</v>
      </c>
      <c r="G16" s="200">
        <f>SUM(G17:G21)</f>
        <v>18733000</v>
      </c>
      <c r="H16" s="19">
        <f t="shared" si="0"/>
        <v>2235135.76</v>
      </c>
    </row>
    <row r="17" spans="1:8" ht="35.25" customHeight="1">
      <c r="A17" s="75" t="s">
        <v>86</v>
      </c>
      <c r="B17" s="34" t="s">
        <v>2</v>
      </c>
      <c r="C17" s="64" t="s">
        <v>12</v>
      </c>
      <c r="D17" s="8" t="s">
        <v>368</v>
      </c>
      <c r="E17" s="156" t="s">
        <v>87</v>
      </c>
      <c r="F17" s="18">
        <v>13637696.42</v>
      </c>
      <c r="G17" s="18">
        <v>14625000</v>
      </c>
      <c r="H17" s="19">
        <f t="shared" si="0"/>
        <v>987303.5800000001</v>
      </c>
    </row>
    <row r="18" spans="1:9" ht="13.5" customHeight="1">
      <c r="A18" s="75" t="s">
        <v>91</v>
      </c>
      <c r="B18" s="34" t="s">
        <v>92</v>
      </c>
      <c r="C18" s="64" t="s">
        <v>12</v>
      </c>
      <c r="D18" s="8" t="s">
        <v>368</v>
      </c>
      <c r="E18" s="156" t="s">
        <v>93</v>
      </c>
      <c r="F18" s="18">
        <v>192420</v>
      </c>
      <c r="G18" s="18">
        <v>200000</v>
      </c>
      <c r="H18" s="19">
        <f t="shared" si="0"/>
        <v>7580</v>
      </c>
      <c r="I18" s="300"/>
    </row>
    <row r="19" spans="1:8" ht="27.75" customHeight="1">
      <c r="A19" s="75" t="s">
        <v>82</v>
      </c>
      <c r="B19" s="34" t="s">
        <v>92</v>
      </c>
      <c r="C19" s="64" t="s">
        <v>12</v>
      </c>
      <c r="D19" s="8" t="s">
        <v>368</v>
      </c>
      <c r="E19" s="156" t="s">
        <v>84</v>
      </c>
      <c r="F19" s="18">
        <v>16800</v>
      </c>
      <c r="G19" s="18"/>
      <c r="H19" s="19">
        <f t="shared" si="0"/>
        <v>-16800</v>
      </c>
    </row>
    <row r="20" spans="1:9" ht="20.25" customHeight="1">
      <c r="A20" s="75" t="s">
        <v>83</v>
      </c>
      <c r="B20" s="34" t="s">
        <v>2</v>
      </c>
      <c r="C20" s="64" t="s">
        <v>12</v>
      </c>
      <c r="D20" s="8" t="s">
        <v>368</v>
      </c>
      <c r="E20" s="156" t="s">
        <v>85</v>
      </c>
      <c r="F20" s="18">
        <v>1451044.24</v>
      </c>
      <c r="G20" s="18">
        <v>1508000</v>
      </c>
      <c r="H20" s="19">
        <f t="shared" si="0"/>
        <v>56955.76000000001</v>
      </c>
      <c r="I20" s="300"/>
    </row>
    <row r="21" spans="1:9" ht="27" customHeight="1">
      <c r="A21" s="12" t="s">
        <v>118</v>
      </c>
      <c r="B21" s="34" t="s">
        <v>2</v>
      </c>
      <c r="C21" s="64" t="s">
        <v>12</v>
      </c>
      <c r="D21" s="8" t="s">
        <v>368</v>
      </c>
      <c r="E21" s="156" t="s">
        <v>119</v>
      </c>
      <c r="F21" s="18">
        <v>1199903.58</v>
      </c>
      <c r="G21" s="18">
        <v>2400000</v>
      </c>
      <c r="H21" s="19">
        <f t="shared" si="0"/>
        <v>1200096.42</v>
      </c>
      <c r="I21" s="300"/>
    </row>
    <row r="22" spans="1:8" ht="27" customHeight="1">
      <c r="A22" s="195" t="s">
        <v>36</v>
      </c>
      <c r="B22" s="35" t="s">
        <v>2</v>
      </c>
      <c r="C22" s="66" t="s">
        <v>12</v>
      </c>
      <c r="D22" s="28" t="s">
        <v>369</v>
      </c>
      <c r="E22" s="149"/>
      <c r="F22" s="29">
        <f>F23</f>
        <v>1300000</v>
      </c>
      <c r="G22" s="29">
        <f>G23</f>
        <v>1530000</v>
      </c>
      <c r="H22" s="19">
        <f t="shared" si="0"/>
        <v>230000</v>
      </c>
    </row>
    <row r="23" spans="1:8" ht="29.25" customHeight="1">
      <c r="A23" s="75" t="s">
        <v>86</v>
      </c>
      <c r="B23" s="59" t="s">
        <v>2</v>
      </c>
      <c r="C23" s="64" t="s">
        <v>12</v>
      </c>
      <c r="D23" s="8" t="s">
        <v>369</v>
      </c>
      <c r="E23" s="156" t="s">
        <v>87</v>
      </c>
      <c r="F23" s="18">
        <v>1300000</v>
      </c>
      <c r="G23" s="18">
        <v>1530000</v>
      </c>
      <c r="H23" s="19">
        <f t="shared" si="0"/>
        <v>230000</v>
      </c>
    </row>
    <row r="24" spans="1:8" ht="30" customHeight="1">
      <c r="A24" s="74" t="s">
        <v>54</v>
      </c>
      <c r="B24" s="35" t="s">
        <v>2</v>
      </c>
      <c r="C24" s="66" t="s">
        <v>12</v>
      </c>
      <c r="D24" s="28" t="s">
        <v>370</v>
      </c>
      <c r="E24" s="149"/>
      <c r="F24" s="29">
        <f>SUM(F25:F27)</f>
        <v>331000</v>
      </c>
      <c r="G24" s="29">
        <f>SUM(G25:G27)</f>
        <v>333000</v>
      </c>
      <c r="H24" s="19">
        <f t="shared" si="0"/>
        <v>2000</v>
      </c>
    </row>
    <row r="25" spans="1:8" ht="29.25" customHeight="1">
      <c r="A25" s="75" t="s">
        <v>86</v>
      </c>
      <c r="B25" s="34" t="s">
        <v>2</v>
      </c>
      <c r="C25" s="64" t="s">
        <v>12</v>
      </c>
      <c r="D25" s="8" t="s">
        <v>370</v>
      </c>
      <c r="E25" s="156" t="s">
        <v>87</v>
      </c>
      <c r="F25" s="18">
        <v>255000</v>
      </c>
      <c r="G25" s="18">
        <v>255000</v>
      </c>
      <c r="H25" s="19">
        <f t="shared" si="0"/>
        <v>0</v>
      </c>
    </row>
    <row r="26" spans="1:8" ht="18.75" customHeight="1">
      <c r="A26" s="75" t="s">
        <v>91</v>
      </c>
      <c r="B26" s="34" t="s">
        <v>2</v>
      </c>
      <c r="C26" s="64" t="s">
        <v>12</v>
      </c>
      <c r="D26" s="8" t="s">
        <v>370</v>
      </c>
      <c r="E26" s="156" t="s">
        <v>93</v>
      </c>
      <c r="F26" s="18">
        <v>15000</v>
      </c>
      <c r="G26" s="18">
        <v>15000</v>
      </c>
      <c r="H26" s="19">
        <f t="shared" si="0"/>
        <v>0</v>
      </c>
    </row>
    <row r="27" spans="1:8" ht="22.5" customHeight="1">
      <c r="A27" s="75" t="s">
        <v>83</v>
      </c>
      <c r="B27" s="34" t="s">
        <v>2</v>
      </c>
      <c r="C27" s="64" t="s">
        <v>12</v>
      </c>
      <c r="D27" s="8" t="s">
        <v>370</v>
      </c>
      <c r="E27" s="156" t="s">
        <v>85</v>
      </c>
      <c r="F27" s="18">
        <v>61000</v>
      </c>
      <c r="G27" s="18">
        <v>63000</v>
      </c>
      <c r="H27" s="19">
        <f t="shared" si="0"/>
        <v>2000</v>
      </c>
    </row>
    <row r="28" spans="1:8" ht="24.75" customHeight="1">
      <c r="A28" s="51" t="s">
        <v>41</v>
      </c>
      <c r="B28" s="35" t="s">
        <v>2</v>
      </c>
      <c r="C28" s="66" t="s">
        <v>12</v>
      </c>
      <c r="D28" s="28" t="s">
        <v>371</v>
      </c>
      <c r="E28" s="149"/>
      <c r="F28" s="29">
        <f>F29+F30</f>
        <v>68000</v>
      </c>
      <c r="G28" s="29">
        <f>G29+G30</f>
        <v>69000</v>
      </c>
      <c r="H28" s="19">
        <f t="shared" si="0"/>
        <v>1000</v>
      </c>
    </row>
    <row r="29" spans="1:8" ht="29.25" customHeight="1">
      <c r="A29" s="75" t="s">
        <v>86</v>
      </c>
      <c r="B29" s="34" t="s">
        <v>2</v>
      </c>
      <c r="C29" s="64" t="s">
        <v>12</v>
      </c>
      <c r="D29" s="8" t="s">
        <v>371</v>
      </c>
      <c r="E29" s="156" t="s">
        <v>87</v>
      </c>
      <c r="F29" s="18">
        <v>65988</v>
      </c>
      <c r="G29" s="18">
        <v>67000</v>
      </c>
      <c r="H29" s="19">
        <f t="shared" si="0"/>
        <v>1012</v>
      </c>
    </row>
    <row r="30" spans="1:8" ht="21" customHeight="1">
      <c r="A30" s="75" t="s">
        <v>83</v>
      </c>
      <c r="B30" s="34" t="s">
        <v>2</v>
      </c>
      <c r="C30" s="64" t="s">
        <v>12</v>
      </c>
      <c r="D30" s="8" t="s">
        <v>371</v>
      </c>
      <c r="E30" s="156" t="s">
        <v>85</v>
      </c>
      <c r="F30" s="18">
        <v>2012</v>
      </c>
      <c r="G30" s="18">
        <v>2000</v>
      </c>
      <c r="H30" s="19">
        <f t="shared" si="0"/>
        <v>-12</v>
      </c>
    </row>
    <row r="31" spans="1:8" ht="18" customHeight="1">
      <c r="A31" s="50" t="s">
        <v>55</v>
      </c>
      <c r="B31" s="35" t="s">
        <v>2</v>
      </c>
      <c r="C31" s="66" t="s">
        <v>12</v>
      </c>
      <c r="D31" s="28" t="s">
        <v>372</v>
      </c>
      <c r="E31" s="149"/>
      <c r="F31" s="29">
        <f>F32+F33</f>
        <v>80000</v>
      </c>
      <c r="G31" s="29">
        <f>G32+G33</f>
        <v>0</v>
      </c>
      <c r="H31" s="19">
        <f t="shared" si="0"/>
        <v>-80000</v>
      </c>
    </row>
    <row r="32" spans="1:8" ht="31.5" customHeight="1">
      <c r="A32" s="75" t="s">
        <v>86</v>
      </c>
      <c r="B32" s="34" t="s">
        <v>2</v>
      </c>
      <c r="C32" s="64" t="s">
        <v>12</v>
      </c>
      <c r="D32" s="8" t="s">
        <v>372</v>
      </c>
      <c r="E32" s="156" t="s">
        <v>87</v>
      </c>
      <c r="F32" s="18">
        <v>73700</v>
      </c>
      <c r="G32" s="18"/>
      <c r="H32" s="19">
        <f t="shared" si="0"/>
        <v>-73700</v>
      </c>
    </row>
    <row r="33" spans="1:8" ht="24" customHeight="1">
      <c r="A33" s="75" t="s">
        <v>83</v>
      </c>
      <c r="B33" s="34" t="s">
        <v>2</v>
      </c>
      <c r="C33" s="64" t="s">
        <v>12</v>
      </c>
      <c r="D33" s="8" t="s">
        <v>372</v>
      </c>
      <c r="E33" s="156" t="s">
        <v>85</v>
      </c>
      <c r="F33" s="18">
        <v>6300</v>
      </c>
      <c r="G33" s="18"/>
      <c r="H33" s="19">
        <f t="shared" si="0"/>
        <v>-6300</v>
      </c>
    </row>
    <row r="34" spans="1:8" ht="44.25" customHeight="1">
      <c r="A34" s="137" t="s">
        <v>78</v>
      </c>
      <c r="B34" s="138" t="s">
        <v>2</v>
      </c>
      <c r="C34" s="145" t="s">
        <v>12</v>
      </c>
      <c r="D34" s="133" t="s">
        <v>373</v>
      </c>
      <c r="E34" s="157"/>
      <c r="F34" s="29">
        <f>SUM(F35:F38)</f>
        <v>338000</v>
      </c>
      <c r="G34" s="29">
        <f>SUM(G35:G38)</f>
        <v>342000</v>
      </c>
      <c r="H34" s="19">
        <f t="shared" si="0"/>
        <v>4000</v>
      </c>
    </row>
    <row r="35" spans="1:8" ht="27" customHeight="1">
      <c r="A35" s="75" t="s">
        <v>86</v>
      </c>
      <c r="B35" s="34" t="s">
        <v>2</v>
      </c>
      <c r="C35" s="64" t="s">
        <v>12</v>
      </c>
      <c r="D35" s="8" t="s">
        <v>373</v>
      </c>
      <c r="E35" s="156" t="s">
        <v>87</v>
      </c>
      <c r="F35" s="18">
        <v>272000</v>
      </c>
      <c r="G35" s="18">
        <v>276000</v>
      </c>
      <c r="H35" s="19">
        <f t="shared" si="0"/>
        <v>4000</v>
      </c>
    </row>
    <row r="36" spans="1:8" ht="27" customHeight="1">
      <c r="A36" s="75" t="s">
        <v>91</v>
      </c>
      <c r="B36" s="34" t="s">
        <v>2</v>
      </c>
      <c r="C36" s="64" t="s">
        <v>12</v>
      </c>
      <c r="D36" s="8" t="s">
        <v>373</v>
      </c>
      <c r="E36" s="156" t="s">
        <v>93</v>
      </c>
      <c r="F36" s="18">
        <v>13880.4</v>
      </c>
      <c r="G36" s="18">
        <v>14000</v>
      </c>
      <c r="H36" s="19">
        <f>G36-F36</f>
        <v>119.60000000000036</v>
      </c>
    </row>
    <row r="37" spans="1:8" ht="18" customHeight="1">
      <c r="A37" s="75" t="s">
        <v>83</v>
      </c>
      <c r="B37" s="34" t="s">
        <v>2</v>
      </c>
      <c r="C37" s="64" t="s">
        <v>12</v>
      </c>
      <c r="D37" s="8" t="s">
        <v>373</v>
      </c>
      <c r="E37" s="156" t="s">
        <v>85</v>
      </c>
      <c r="F37" s="18">
        <v>42119.6</v>
      </c>
      <c r="G37" s="18">
        <v>42000</v>
      </c>
      <c r="H37" s="19">
        <f t="shared" si="0"/>
        <v>-119.59999999999854</v>
      </c>
    </row>
    <row r="38" spans="1:8" ht="18.75" customHeight="1">
      <c r="A38" s="75" t="s">
        <v>94</v>
      </c>
      <c r="B38" s="34" t="s">
        <v>2</v>
      </c>
      <c r="C38" s="64" t="s">
        <v>12</v>
      </c>
      <c r="D38" s="8" t="s">
        <v>373</v>
      </c>
      <c r="E38" s="156" t="s">
        <v>73</v>
      </c>
      <c r="F38" s="18">
        <v>10000</v>
      </c>
      <c r="G38" s="18">
        <v>10000</v>
      </c>
      <c r="H38" s="19">
        <f t="shared" si="0"/>
        <v>0</v>
      </c>
    </row>
    <row r="39" spans="1:8" ht="40.5" customHeight="1">
      <c r="A39" s="196" t="s">
        <v>264</v>
      </c>
      <c r="B39" s="201" t="s">
        <v>2</v>
      </c>
      <c r="C39" s="198" t="s">
        <v>12</v>
      </c>
      <c r="D39" s="189" t="s">
        <v>217</v>
      </c>
      <c r="E39" s="199"/>
      <c r="F39" s="200">
        <f>F40+F41</f>
        <v>70500</v>
      </c>
      <c r="G39" s="200">
        <f>G40+G41</f>
        <v>0</v>
      </c>
      <c r="H39" s="19">
        <f t="shared" si="0"/>
        <v>-70500</v>
      </c>
    </row>
    <row r="40" spans="1:8" ht="29.25" customHeight="1">
      <c r="A40" s="75" t="s">
        <v>86</v>
      </c>
      <c r="B40" s="34" t="s">
        <v>2</v>
      </c>
      <c r="C40" s="64" t="s">
        <v>12</v>
      </c>
      <c r="D40" s="8" t="s">
        <v>217</v>
      </c>
      <c r="E40" s="156" t="s">
        <v>87</v>
      </c>
      <c r="F40" s="18">
        <v>68240.33</v>
      </c>
      <c r="G40" s="18"/>
      <c r="H40" s="19">
        <f t="shared" si="0"/>
        <v>-68240.33</v>
      </c>
    </row>
    <row r="41" spans="1:8" ht="29.25" customHeight="1">
      <c r="A41" s="75" t="s">
        <v>83</v>
      </c>
      <c r="B41" s="34" t="s">
        <v>2</v>
      </c>
      <c r="C41" s="64" t="s">
        <v>12</v>
      </c>
      <c r="D41" s="8" t="s">
        <v>217</v>
      </c>
      <c r="E41" s="156" t="s">
        <v>85</v>
      </c>
      <c r="F41" s="18">
        <v>2259.67</v>
      </c>
      <c r="G41" s="18"/>
      <c r="H41" s="19">
        <f>G41-F41</f>
        <v>-2259.67</v>
      </c>
    </row>
    <row r="42" spans="1:8" ht="29.25" customHeight="1">
      <c r="A42" s="196" t="s">
        <v>88</v>
      </c>
      <c r="B42" s="201" t="s">
        <v>2</v>
      </c>
      <c r="C42" s="198" t="s">
        <v>12</v>
      </c>
      <c r="D42" s="189" t="s">
        <v>218</v>
      </c>
      <c r="E42" s="199"/>
      <c r="F42" s="200">
        <f>F43</f>
        <v>150500</v>
      </c>
      <c r="G42" s="200">
        <f>G43</f>
        <v>0</v>
      </c>
      <c r="H42" s="19">
        <f t="shared" si="0"/>
        <v>-150500</v>
      </c>
    </row>
    <row r="43" spans="1:8" ht="17.25" customHeight="1">
      <c r="A43" s="75" t="s">
        <v>83</v>
      </c>
      <c r="B43" s="34" t="s">
        <v>2</v>
      </c>
      <c r="C43" s="64" t="s">
        <v>12</v>
      </c>
      <c r="D43" s="8" t="s">
        <v>218</v>
      </c>
      <c r="E43" s="156" t="s">
        <v>85</v>
      </c>
      <c r="F43" s="18">
        <v>150500</v>
      </c>
      <c r="G43" s="18"/>
      <c r="H43" s="19">
        <f t="shared" si="0"/>
        <v>-150500</v>
      </c>
    </row>
    <row r="44" spans="1:8" ht="48.75" customHeight="1">
      <c r="A44" s="196" t="s">
        <v>321</v>
      </c>
      <c r="B44" s="197" t="s">
        <v>2</v>
      </c>
      <c r="C44" s="198" t="s">
        <v>12</v>
      </c>
      <c r="D44" s="189" t="s">
        <v>219</v>
      </c>
      <c r="E44" s="199"/>
      <c r="F44" s="200">
        <f>F45</f>
        <v>5000</v>
      </c>
      <c r="G44" s="200">
        <f>G45</f>
        <v>0</v>
      </c>
      <c r="H44" s="19">
        <f t="shared" si="0"/>
        <v>-5000</v>
      </c>
    </row>
    <row r="45" spans="1:8" ht="18.75" customHeight="1">
      <c r="A45" s="75" t="s">
        <v>83</v>
      </c>
      <c r="B45" s="34" t="s">
        <v>2</v>
      </c>
      <c r="C45" s="64" t="s">
        <v>12</v>
      </c>
      <c r="D45" s="8" t="s">
        <v>219</v>
      </c>
      <c r="E45" s="156" t="s">
        <v>85</v>
      </c>
      <c r="F45" s="18">
        <v>5000</v>
      </c>
      <c r="G45" s="18"/>
      <c r="H45" s="19">
        <f t="shared" si="0"/>
        <v>-5000</v>
      </c>
    </row>
    <row r="46" spans="1:8" ht="30.75" customHeight="1">
      <c r="A46" s="121" t="s">
        <v>95</v>
      </c>
      <c r="B46" s="134" t="s">
        <v>2</v>
      </c>
      <c r="C46" s="135" t="s">
        <v>12</v>
      </c>
      <c r="D46" s="28" t="s">
        <v>220</v>
      </c>
      <c r="E46" s="158"/>
      <c r="F46" s="136">
        <f>F47</f>
        <v>11000</v>
      </c>
      <c r="G46" s="136">
        <f>G47</f>
        <v>0</v>
      </c>
      <c r="H46" s="19">
        <f t="shared" si="0"/>
        <v>-11000</v>
      </c>
    </row>
    <row r="47" spans="1:8" ht="28.5" customHeight="1">
      <c r="A47" s="75" t="s">
        <v>83</v>
      </c>
      <c r="B47" s="34" t="s">
        <v>2</v>
      </c>
      <c r="C47" s="64" t="s">
        <v>12</v>
      </c>
      <c r="D47" s="8" t="s">
        <v>220</v>
      </c>
      <c r="E47" s="156" t="s">
        <v>85</v>
      </c>
      <c r="F47" s="18">
        <v>11000</v>
      </c>
      <c r="G47" s="18"/>
      <c r="H47" s="19">
        <f t="shared" si="0"/>
        <v>-11000</v>
      </c>
    </row>
    <row r="48" spans="1:8" ht="29.25" customHeight="1">
      <c r="A48" s="121" t="s">
        <v>96</v>
      </c>
      <c r="B48" s="58" t="s">
        <v>2</v>
      </c>
      <c r="C48" s="66" t="s">
        <v>12</v>
      </c>
      <c r="D48" s="28" t="s">
        <v>221</v>
      </c>
      <c r="E48" s="149"/>
      <c r="F48" s="29">
        <f>SUM(F49:F50)</f>
        <v>66000</v>
      </c>
      <c r="G48" s="29">
        <f>SUM(G49:G50)</f>
        <v>0</v>
      </c>
      <c r="H48" s="19">
        <f t="shared" si="0"/>
        <v>-66000</v>
      </c>
    </row>
    <row r="49" spans="1:8" ht="27" customHeight="1">
      <c r="A49" s="75" t="s">
        <v>86</v>
      </c>
      <c r="B49" s="34" t="s">
        <v>2</v>
      </c>
      <c r="C49" s="64" t="s">
        <v>12</v>
      </c>
      <c r="D49" s="8" t="s">
        <v>221</v>
      </c>
      <c r="E49" s="156" t="s">
        <v>87</v>
      </c>
      <c r="F49" s="18">
        <v>48000</v>
      </c>
      <c r="G49" s="18"/>
      <c r="H49" s="19">
        <f t="shared" si="0"/>
        <v>-48000</v>
      </c>
    </row>
    <row r="50" spans="1:8" ht="16.5" customHeight="1">
      <c r="A50" s="75" t="s">
        <v>83</v>
      </c>
      <c r="B50" s="34" t="s">
        <v>2</v>
      </c>
      <c r="C50" s="64" t="s">
        <v>12</v>
      </c>
      <c r="D50" s="8" t="s">
        <v>221</v>
      </c>
      <c r="E50" s="156" t="s">
        <v>85</v>
      </c>
      <c r="F50" s="18">
        <v>18000</v>
      </c>
      <c r="G50" s="18"/>
      <c r="H50" s="19">
        <f t="shared" si="0"/>
        <v>-18000</v>
      </c>
    </row>
    <row r="51" spans="1:8" ht="25.5" customHeight="1">
      <c r="A51" s="121" t="s">
        <v>97</v>
      </c>
      <c r="B51" s="58" t="s">
        <v>2</v>
      </c>
      <c r="C51" s="66" t="s">
        <v>12</v>
      </c>
      <c r="D51" s="28" t="s">
        <v>222</v>
      </c>
      <c r="E51" s="149"/>
      <c r="F51" s="29">
        <f>F52</f>
        <v>11000</v>
      </c>
      <c r="G51" s="29">
        <f>G52</f>
        <v>0</v>
      </c>
      <c r="H51" s="19">
        <f t="shared" si="0"/>
        <v>-11000</v>
      </c>
    </row>
    <row r="52" spans="1:8" ht="27" customHeight="1">
      <c r="A52" s="75" t="s">
        <v>83</v>
      </c>
      <c r="B52" s="59" t="s">
        <v>2</v>
      </c>
      <c r="C52" s="64" t="s">
        <v>12</v>
      </c>
      <c r="D52" s="8" t="s">
        <v>222</v>
      </c>
      <c r="E52" s="156" t="s">
        <v>85</v>
      </c>
      <c r="F52" s="18">
        <v>11000</v>
      </c>
      <c r="G52" s="18"/>
      <c r="H52" s="19">
        <f t="shared" si="0"/>
        <v>-11000</v>
      </c>
    </row>
    <row r="53" spans="1:8" ht="18" customHeight="1">
      <c r="A53" s="87" t="s">
        <v>387</v>
      </c>
      <c r="B53" s="33" t="s">
        <v>2</v>
      </c>
      <c r="C53" s="86" t="s">
        <v>8</v>
      </c>
      <c r="D53" s="7"/>
      <c r="E53" s="148"/>
      <c r="F53" s="19">
        <f>F54</f>
        <v>0</v>
      </c>
      <c r="G53" s="19">
        <f>G54</f>
        <v>10500</v>
      </c>
      <c r="H53" s="19">
        <f t="shared" si="0"/>
        <v>10500</v>
      </c>
    </row>
    <row r="54" spans="1:8" ht="27" customHeight="1">
      <c r="A54" s="270" t="s">
        <v>388</v>
      </c>
      <c r="B54" s="35" t="s">
        <v>2</v>
      </c>
      <c r="C54" s="66" t="s">
        <v>8</v>
      </c>
      <c r="D54" s="28"/>
      <c r="E54" s="149"/>
      <c r="F54" s="29">
        <f>F55</f>
        <v>0</v>
      </c>
      <c r="G54" s="29">
        <f>G55</f>
        <v>10500</v>
      </c>
      <c r="H54" s="19">
        <f t="shared" si="0"/>
        <v>10500</v>
      </c>
    </row>
    <row r="55" spans="1:8" ht="27" customHeight="1">
      <c r="A55" s="75" t="s">
        <v>83</v>
      </c>
      <c r="B55" s="77" t="s">
        <v>2</v>
      </c>
      <c r="C55" s="89" t="s">
        <v>8</v>
      </c>
      <c r="D55" s="8"/>
      <c r="E55" s="159" t="s">
        <v>85</v>
      </c>
      <c r="F55" s="18"/>
      <c r="G55" s="18">
        <v>10500</v>
      </c>
      <c r="H55" s="19">
        <f t="shared" si="0"/>
        <v>10500</v>
      </c>
    </row>
    <row r="56" spans="1:8" ht="17.25" customHeight="1">
      <c r="A56" s="87" t="s">
        <v>45</v>
      </c>
      <c r="B56" s="33" t="s">
        <v>2</v>
      </c>
      <c r="C56" s="86" t="s">
        <v>33</v>
      </c>
      <c r="D56" s="7"/>
      <c r="E56" s="148"/>
      <c r="F56" s="19">
        <f>F57</f>
        <v>9924.6</v>
      </c>
      <c r="G56" s="19">
        <f>G57</f>
        <v>100000</v>
      </c>
      <c r="H56" s="19">
        <f t="shared" si="0"/>
        <v>90075.4</v>
      </c>
    </row>
    <row r="57" spans="1:8" ht="17.25" customHeight="1">
      <c r="A57" s="256" t="s">
        <v>46</v>
      </c>
      <c r="B57" s="35" t="s">
        <v>2</v>
      </c>
      <c r="C57" s="66" t="s">
        <v>33</v>
      </c>
      <c r="D57" s="28" t="s">
        <v>98</v>
      </c>
      <c r="E57" s="149"/>
      <c r="F57" s="29">
        <f>F58</f>
        <v>9924.6</v>
      </c>
      <c r="G57" s="29">
        <f>G58</f>
        <v>100000</v>
      </c>
      <c r="H57" s="19">
        <f t="shared" si="0"/>
        <v>90075.4</v>
      </c>
    </row>
    <row r="58" spans="1:9" ht="16.5" customHeight="1">
      <c r="A58" s="88" t="s">
        <v>99</v>
      </c>
      <c r="B58" s="77" t="s">
        <v>2</v>
      </c>
      <c r="C58" s="89" t="s">
        <v>33</v>
      </c>
      <c r="D58" s="8" t="s">
        <v>98</v>
      </c>
      <c r="E58" s="159" t="s">
        <v>76</v>
      </c>
      <c r="F58" s="18">
        <v>9924.6</v>
      </c>
      <c r="G58" s="18">
        <v>100000</v>
      </c>
      <c r="H58" s="19">
        <f t="shared" si="0"/>
        <v>90075.4</v>
      </c>
      <c r="I58" s="300"/>
    </row>
    <row r="59" spans="1:8" ht="15.75" customHeight="1">
      <c r="A59" s="24" t="s">
        <v>17</v>
      </c>
      <c r="B59" s="33" t="s">
        <v>2</v>
      </c>
      <c r="C59" s="86" t="s">
        <v>50</v>
      </c>
      <c r="D59" s="7" t="s">
        <v>276</v>
      </c>
      <c r="E59" s="148"/>
      <c r="F59" s="19">
        <f>F60+F62+F64+F66+F73+F81</f>
        <v>7296565.04</v>
      </c>
      <c r="G59" s="19">
        <f>G60+G62+G64+G66+G73+G81</f>
        <v>8235500</v>
      </c>
      <c r="H59" s="19">
        <f t="shared" si="0"/>
        <v>938934.96</v>
      </c>
    </row>
    <row r="60" spans="1:8" ht="27" customHeight="1">
      <c r="A60" s="257" t="s">
        <v>275</v>
      </c>
      <c r="B60" s="197" t="s">
        <v>2</v>
      </c>
      <c r="C60" s="198" t="s">
        <v>50</v>
      </c>
      <c r="D60" s="189" t="s">
        <v>320</v>
      </c>
      <c r="E60" s="199"/>
      <c r="F60" s="200">
        <f>F61</f>
        <v>50000</v>
      </c>
      <c r="G60" s="200">
        <f>G61</f>
        <v>0</v>
      </c>
      <c r="H60" s="19">
        <f t="shared" si="0"/>
        <v>-50000</v>
      </c>
    </row>
    <row r="61" spans="1:8" ht="27" customHeight="1">
      <c r="A61" s="258" t="s">
        <v>289</v>
      </c>
      <c r="B61" s="59" t="s">
        <v>92</v>
      </c>
      <c r="C61" s="64" t="s">
        <v>50</v>
      </c>
      <c r="D61" s="8" t="s">
        <v>320</v>
      </c>
      <c r="E61" s="156" t="s">
        <v>133</v>
      </c>
      <c r="F61" s="18">
        <v>50000</v>
      </c>
      <c r="G61" s="18"/>
      <c r="H61" s="19">
        <f t="shared" si="0"/>
        <v>-50000</v>
      </c>
    </row>
    <row r="62" spans="1:8" ht="42.75" customHeight="1">
      <c r="A62" s="306" t="s">
        <v>389</v>
      </c>
      <c r="B62" s="197" t="s">
        <v>2</v>
      </c>
      <c r="C62" s="198" t="s">
        <v>50</v>
      </c>
      <c r="D62" s="28"/>
      <c r="E62" s="199"/>
      <c r="F62" s="200">
        <f>F63</f>
        <v>417013</v>
      </c>
      <c r="G62" s="200">
        <f>G63</f>
        <v>541000</v>
      </c>
      <c r="H62" s="19">
        <f t="shared" si="0"/>
        <v>123987</v>
      </c>
    </row>
    <row r="63" spans="1:8" ht="27" customHeight="1">
      <c r="A63" s="75" t="s">
        <v>83</v>
      </c>
      <c r="B63" s="59" t="s">
        <v>92</v>
      </c>
      <c r="C63" s="64" t="s">
        <v>50</v>
      </c>
      <c r="D63" s="8"/>
      <c r="E63" s="156" t="s">
        <v>85</v>
      </c>
      <c r="F63" s="18">
        <v>417013</v>
      </c>
      <c r="G63" s="18">
        <v>541000</v>
      </c>
      <c r="H63" s="19">
        <f t="shared" si="0"/>
        <v>123987</v>
      </c>
    </row>
    <row r="64" spans="1:8" ht="18" customHeight="1">
      <c r="A64" s="257" t="s">
        <v>324</v>
      </c>
      <c r="B64" s="197" t="s">
        <v>2</v>
      </c>
      <c r="C64" s="198" t="s">
        <v>50</v>
      </c>
      <c r="D64" s="189" t="s">
        <v>325</v>
      </c>
      <c r="E64" s="199"/>
      <c r="F64" s="200">
        <f>F65</f>
        <v>0</v>
      </c>
      <c r="G64" s="200">
        <f>G65</f>
        <v>0</v>
      </c>
      <c r="H64" s="19">
        <f t="shared" si="0"/>
        <v>0</v>
      </c>
    </row>
    <row r="65" spans="1:8" ht="26.25" customHeight="1">
      <c r="A65" s="275" t="s">
        <v>277</v>
      </c>
      <c r="B65" s="59" t="s">
        <v>92</v>
      </c>
      <c r="C65" s="64" t="s">
        <v>50</v>
      </c>
      <c r="D65" s="8" t="s">
        <v>325</v>
      </c>
      <c r="E65" s="156" t="s">
        <v>133</v>
      </c>
      <c r="F65" s="18"/>
      <c r="G65" s="18"/>
      <c r="H65" s="19">
        <f t="shared" si="0"/>
        <v>0</v>
      </c>
    </row>
    <row r="66" spans="1:8" ht="28.5" customHeight="1">
      <c r="A66" s="196" t="s">
        <v>130</v>
      </c>
      <c r="B66" s="201" t="s">
        <v>2</v>
      </c>
      <c r="C66" s="198" t="s">
        <v>50</v>
      </c>
      <c r="D66" s="189" t="s">
        <v>223</v>
      </c>
      <c r="E66" s="199"/>
      <c r="F66" s="200">
        <f>SUM(F67:F72)</f>
        <v>752108.2</v>
      </c>
      <c r="G66" s="200">
        <f>SUM(G67:G72)</f>
        <v>630000</v>
      </c>
      <c r="H66" s="19">
        <f t="shared" si="0"/>
        <v>-122108.19999999995</v>
      </c>
    </row>
    <row r="67" spans="1:8" ht="42" customHeight="1">
      <c r="A67" s="75" t="s">
        <v>263</v>
      </c>
      <c r="B67" s="34" t="s">
        <v>92</v>
      </c>
      <c r="C67" s="64" t="s">
        <v>50</v>
      </c>
      <c r="D67" s="8" t="s">
        <v>223</v>
      </c>
      <c r="E67" s="156" t="s">
        <v>260</v>
      </c>
      <c r="F67" s="18">
        <v>213809.45</v>
      </c>
      <c r="G67" s="18"/>
      <c r="H67" s="19">
        <f t="shared" si="0"/>
        <v>-213809.45</v>
      </c>
    </row>
    <row r="68" spans="1:9" ht="16.5" customHeight="1">
      <c r="A68" s="75" t="s">
        <v>83</v>
      </c>
      <c r="B68" s="34" t="s">
        <v>2</v>
      </c>
      <c r="C68" s="64" t="s">
        <v>50</v>
      </c>
      <c r="D68" s="8" t="s">
        <v>223</v>
      </c>
      <c r="E68" s="156" t="s">
        <v>85</v>
      </c>
      <c r="F68" s="18">
        <v>287305.19</v>
      </c>
      <c r="G68" s="18">
        <v>452000</v>
      </c>
      <c r="H68" s="19">
        <f t="shared" si="0"/>
        <v>164694.81</v>
      </c>
      <c r="I68" s="300"/>
    </row>
    <row r="69" spans="1:8" ht="66" customHeight="1">
      <c r="A69" s="75" t="s">
        <v>105</v>
      </c>
      <c r="B69" s="34" t="s">
        <v>2</v>
      </c>
      <c r="C69" s="64" t="s">
        <v>50</v>
      </c>
      <c r="D69" s="8" t="s">
        <v>223</v>
      </c>
      <c r="E69" s="156" t="s">
        <v>101</v>
      </c>
      <c r="F69" s="18">
        <v>16868.56</v>
      </c>
      <c r="G69" s="18">
        <v>17000</v>
      </c>
      <c r="H69" s="19">
        <f t="shared" si="0"/>
        <v>131.4399999999987</v>
      </c>
    </row>
    <row r="70" spans="1:9" ht="18" customHeight="1">
      <c r="A70" s="75" t="s">
        <v>100</v>
      </c>
      <c r="B70" s="34" t="s">
        <v>2</v>
      </c>
      <c r="C70" s="64" t="s">
        <v>50</v>
      </c>
      <c r="D70" s="8" t="s">
        <v>223</v>
      </c>
      <c r="E70" s="156" t="s">
        <v>103</v>
      </c>
      <c r="F70" s="18">
        <v>175625</v>
      </c>
      <c r="G70" s="18">
        <v>114000</v>
      </c>
      <c r="H70" s="19">
        <f t="shared" si="0"/>
        <v>-61625</v>
      </c>
      <c r="I70" s="300"/>
    </row>
    <row r="71" spans="1:9" ht="18" customHeight="1">
      <c r="A71" s="75" t="s">
        <v>102</v>
      </c>
      <c r="B71" s="34" t="s">
        <v>2</v>
      </c>
      <c r="C71" s="64" t="s">
        <v>50</v>
      </c>
      <c r="D71" s="8" t="s">
        <v>223</v>
      </c>
      <c r="E71" s="156" t="s">
        <v>104</v>
      </c>
      <c r="F71" s="18">
        <v>58500</v>
      </c>
      <c r="G71" s="18">
        <v>47000</v>
      </c>
      <c r="H71" s="19">
        <f t="shared" si="0"/>
        <v>-11500</v>
      </c>
      <c r="I71" s="300"/>
    </row>
    <row r="72" spans="1:8" ht="17.25" customHeight="1">
      <c r="A72" s="88" t="s">
        <v>99</v>
      </c>
      <c r="B72" s="34" t="s">
        <v>2</v>
      </c>
      <c r="C72" s="64" t="s">
        <v>50</v>
      </c>
      <c r="D72" s="8" t="s">
        <v>223</v>
      </c>
      <c r="E72" s="156" t="s">
        <v>76</v>
      </c>
      <c r="F72" s="18"/>
      <c r="G72" s="18"/>
      <c r="H72" s="19">
        <f t="shared" si="0"/>
        <v>0</v>
      </c>
    </row>
    <row r="73" spans="1:8" ht="18" customHeight="1">
      <c r="A73" s="123" t="s">
        <v>75</v>
      </c>
      <c r="B73" s="124" t="s">
        <v>2</v>
      </c>
      <c r="C73" s="126" t="s">
        <v>50</v>
      </c>
      <c r="D73" s="125" t="s">
        <v>224</v>
      </c>
      <c r="E73" s="160"/>
      <c r="F73" s="127">
        <f>SUM(F74:F80)</f>
        <v>6072443.84</v>
      </c>
      <c r="G73" s="127">
        <f>SUM(G74:G80)</f>
        <v>6774500</v>
      </c>
      <c r="H73" s="19">
        <f t="shared" si="0"/>
        <v>702056.1600000001</v>
      </c>
    </row>
    <row r="74" spans="1:8" ht="31.5" customHeight="1">
      <c r="A74" s="75" t="s">
        <v>106</v>
      </c>
      <c r="B74" s="203" t="s">
        <v>2</v>
      </c>
      <c r="C74" s="129" t="s">
        <v>50</v>
      </c>
      <c r="D74" s="129" t="s">
        <v>224</v>
      </c>
      <c r="E74" s="161" t="s">
        <v>107</v>
      </c>
      <c r="F74" s="131">
        <v>3312066.17</v>
      </c>
      <c r="G74" s="131">
        <v>4014000</v>
      </c>
      <c r="H74" s="19">
        <f t="shared" si="0"/>
        <v>701933.8300000001</v>
      </c>
    </row>
    <row r="75" spans="1:9" ht="18" customHeight="1">
      <c r="A75" s="75" t="s">
        <v>109</v>
      </c>
      <c r="B75" s="203" t="s">
        <v>2</v>
      </c>
      <c r="C75" s="129" t="s">
        <v>50</v>
      </c>
      <c r="D75" s="129" t="s">
        <v>224</v>
      </c>
      <c r="E75" s="161" t="s">
        <v>108</v>
      </c>
      <c r="F75" s="131">
        <v>5500</v>
      </c>
      <c r="G75" s="131">
        <v>5500</v>
      </c>
      <c r="H75" s="19">
        <f t="shared" si="0"/>
        <v>0</v>
      </c>
      <c r="I75" s="300"/>
    </row>
    <row r="76" spans="1:8" ht="18.75" customHeight="1">
      <c r="A76" s="75" t="s">
        <v>82</v>
      </c>
      <c r="B76" s="203" t="s">
        <v>2</v>
      </c>
      <c r="C76" s="129" t="s">
        <v>50</v>
      </c>
      <c r="D76" s="129" t="s">
        <v>224</v>
      </c>
      <c r="E76" s="161" t="s">
        <v>84</v>
      </c>
      <c r="F76" s="131"/>
      <c r="G76" s="131"/>
      <c r="H76" s="19">
        <f t="shared" si="0"/>
        <v>0</v>
      </c>
    </row>
    <row r="77" spans="1:9" ht="22.5" customHeight="1">
      <c r="A77" s="276" t="s">
        <v>110</v>
      </c>
      <c r="B77" s="203" t="s">
        <v>2</v>
      </c>
      <c r="C77" s="129" t="s">
        <v>50</v>
      </c>
      <c r="D77" s="129" t="s">
        <v>224</v>
      </c>
      <c r="E77" s="161" t="s">
        <v>85</v>
      </c>
      <c r="F77" s="131">
        <v>2503637.58</v>
      </c>
      <c r="G77" s="131">
        <v>2504000</v>
      </c>
      <c r="H77" s="19">
        <f t="shared" si="0"/>
        <v>362.4199999999255</v>
      </c>
      <c r="I77" s="300"/>
    </row>
    <row r="78" spans="1:8" ht="76.5" customHeight="1">
      <c r="A78" s="49" t="s">
        <v>105</v>
      </c>
      <c r="B78" s="203" t="s">
        <v>2</v>
      </c>
      <c r="C78" s="129" t="s">
        <v>50</v>
      </c>
      <c r="D78" s="129" t="s">
        <v>224</v>
      </c>
      <c r="E78" s="161" t="s">
        <v>101</v>
      </c>
      <c r="F78" s="131">
        <v>10000</v>
      </c>
      <c r="G78" s="131">
        <v>10000</v>
      </c>
      <c r="H78" s="19">
        <f>G78-F78</f>
        <v>0</v>
      </c>
    </row>
    <row r="79" spans="1:9" ht="16.5" customHeight="1">
      <c r="A79" s="75" t="s">
        <v>100</v>
      </c>
      <c r="B79" s="34" t="s">
        <v>2</v>
      </c>
      <c r="C79" s="64" t="s">
        <v>50</v>
      </c>
      <c r="D79" s="129" t="s">
        <v>224</v>
      </c>
      <c r="E79" s="156" t="s">
        <v>103</v>
      </c>
      <c r="F79" s="18">
        <v>106000</v>
      </c>
      <c r="G79" s="18">
        <v>106000</v>
      </c>
      <c r="H79" s="19">
        <f t="shared" si="0"/>
        <v>0</v>
      </c>
      <c r="I79" s="300"/>
    </row>
    <row r="80" spans="1:9" ht="18" customHeight="1">
      <c r="A80" s="75" t="s">
        <v>102</v>
      </c>
      <c r="B80" s="34" t="s">
        <v>2</v>
      </c>
      <c r="C80" s="64" t="s">
        <v>50</v>
      </c>
      <c r="D80" s="129" t="s">
        <v>224</v>
      </c>
      <c r="E80" s="156" t="s">
        <v>104</v>
      </c>
      <c r="F80" s="18">
        <v>135240.09</v>
      </c>
      <c r="G80" s="18">
        <v>135000</v>
      </c>
      <c r="H80" s="19">
        <f t="shared" si="0"/>
        <v>-240.0899999999965</v>
      </c>
      <c r="I80" s="300"/>
    </row>
    <row r="81" spans="1:8" ht="30" customHeight="1">
      <c r="A81" s="31" t="s">
        <v>237</v>
      </c>
      <c r="B81" s="61" t="s">
        <v>2</v>
      </c>
      <c r="C81" s="66" t="s">
        <v>50</v>
      </c>
      <c r="D81" s="28" t="s">
        <v>238</v>
      </c>
      <c r="E81" s="170"/>
      <c r="F81" s="29">
        <f>SUM(F82:F82)</f>
        <v>5000</v>
      </c>
      <c r="G81" s="29">
        <f>SUM(G82:G82)</f>
        <v>290000</v>
      </c>
      <c r="H81" s="19">
        <f t="shared" si="0"/>
        <v>285000</v>
      </c>
    </row>
    <row r="82" spans="1:8" ht="40.5" customHeight="1">
      <c r="A82" s="75" t="s">
        <v>263</v>
      </c>
      <c r="B82" s="42" t="s">
        <v>2</v>
      </c>
      <c r="C82" s="96" t="s">
        <v>50</v>
      </c>
      <c r="D82" s="8" t="s">
        <v>238</v>
      </c>
      <c r="E82" s="170" t="s">
        <v>260</v>
      </c>
      <c r="F82" s="18">
        <f>90000-85000</f>
        <v>5000</v>
      </c>
      <c r="G82" s="18">
        <v>290000</v>
      </c>
      <c r="H82" s="19">
        <f t="shared" si="0"/>
        <v>285000</v>
      </c>
    </row>
    <row r="83" spans="1:8" ht="18" customHeight="1">
      <c r="A83" s="78" t="s">
        <v>64</v>
      </c>
      <c r="B83" s="79" t="s">
        <v>9</v>
      </c>
      <c r="C83" s="146"/>
      <c r="D83" s="108"/>
      <c r="E83" s="146"/>
      <c r="F83" s="115">
        <f aca="true" t="shared" si="1" ref="F83:G85">F84</f>
        <v>571000</v>
      </c>
      <c r="G83" s="115">
        <f t="shared" si="1"/>
        <v>643000</v>
      </c>
      <c r="H83" s="19">
        <f t="shared" si="0"/>
        <v>72000</v>
      </c>
    </row>
    <row r="84" spans="1:8" ht="16.5" customHeight="1">
      <c r="A84" s="116" t="s">
        <v>65</v>
      </c>
      <c r="B84" s="117" t="s">
        <v>9</v>
      </c>
      <c r="C84" s="86" t="s">
        <v>11</v>
      </c>
      <c r="D84" s="7"/>
      <c r="E84" s="163"/>
      <c r="F84" s="19">
        <f t="shared" si="1"/>
        <v>571000</v>
      </c>
      <c r="G84" s="19">
        <f t="shared" si="1"/>
        <v>643000</v>
      </c>
      <c r="H84" s="19">
        <f t="shared" si="0"/>
        <v>72000</v>
      </c>
    </row>
    <row r="85" spans="1:8" ht="27.75" customHeight="1">
      <c r="A85" s="74" t="s">
        <v>51</v>
      </c>
      <c r="B85" s="35" t="s">
        <v>9</v>
      </c>
      <c r="C85" s="66" t="s">
        <v>11</v>
      </c>
      <c r="D85" s="28" t="s">
        <v>212</v>
      </c>
      <c r="E85" s="164"/>
      <c r="F85" s="29">
        <f t="shared" si="1"/>
        <v>571000</v>
      </c>
      <c r="G85" s="29">
        <f t="shared" si="1"/>
        <v>643000</v>
      </c>
      <c r="H85" s="19">
        <f t="shared" si="0"/>
        <v>72000</v>
      </c>
    </row>
    <row r="86" spans="1:8" ht="18.75" customHeight="1">
      <c r="A86" s="75" t="s">
        <v>94</v>
      </c>
      <c r="B86" s="34" t="s">
        <v>9</v>
      </c>
      <c r="C86" s="64" t="s">
        <v>11</v>
      </c>
      <c r="D86" s="8" t="s">
        <v>212</v>
      </c>
      <c r="E86" s="165" t="s">
        <v>73</v>
      </c>
      <c r="F86" s="18">
        <v>571000</v>
      </c>
      <c r="G86" s="18">
        <v>643000</v>
      </c>
      <c r="H86" s="19">
        <f t="shared" si="0"/>
        <v>72000</v>
      </c>
    </row>
    <row r="87" spans="1:8" ht="18.75" customHeight="1">
      <c r="A87" s="277" t="s">
        <v>333</v>
      </c>
      <c r="B87" s="278" t="s">
        <v>11</v>
      </c>
      <c r="C87" s="147"/>
      <c r="D87" s="73"/>
      <c r="E87" s="147"/>
      <c r="F87" s="105">
        <f>F88</f>
        <v>1279757.68</v>
      </c>
      <c r="G87" s="105">
        <f>G88</f>
        <v>0</v>
      </c>
      <c r="H87" s="19">
        <f t="shared" si="0"/>
        <v>-1279757.68</v>
      </c>
    </row>
    <row r="88" spans="1:8" ht="26.25" customHeight="1">
      <c r="A88" s="81" t="s">
        <v>334</v>
      </c>
      <c r="B88" s="36" t="s">
        <v>11</v>
      </c>
      <c r="C88" s="148" t="s">
        <v>38</v>
      </c>
      <c r="D88" s="7"/>
      <c r="E88" s="148"/>
      <c r="F88" s="19">
        <f>F89+F91</f>
        <v>1279757.68</v>
      </c>
      <c r="G88" s="19">
        <f>G89+G91</f>
        <v>0</v>
      </c>
      <c r="H88" s="19">
        <f t="shared" si="0"/>
        <v>-1279757.68</v>
      </c>
    </row>
    <row r="89" spans="1:8" ht="18.75" customHeight="1">
      <c r="A89" s="270" t="s">
        <v>335</v>
      </c>
      <c r="B89" s="30" t="s">
        <v>11</v>
      </c>
      <c r="C89" s="149" t="s">
        <v>38</v>
      </c>
      <c r="D89" s="28" t="s">
        <v>336</v>
      </c>
      <c r="E89" s="149"/>
      <c r="F89" s="29">
        <f>F90</f>
        <v>1279757.68</v>
      </c>
      <c r="G89" s="29">
        <f>G90</f>
        <v>0</v>
      </c>
      <c r="H89" s="19">
        <f t="shared" si="0"/>
        <v>-1279757.68</v>
      </c>
    </row>
    <row r="90" spans="1:8" ht="26.25" customHeight="1">
      <c r="A90" s="275" t="s">
        <v>277</v>
      </c>
      <c r="B90" s="16" t="s">
        <v>11</v>
      </c>
      <c r="C90" s="64" t="s">
        <v>38</v>
      </c>
      <c r="D90" s="8" t="s">
        <v>336</v>
      </c>
      <c r="E90" s="166" t="s">
        <v>133</v>
      </c>
      <c r="F90" s="18">
        <v>1279757.68</v>
      </c>
      <c r="G90" s="18"/>
      <c r="H90" s="19">
        <f t="shared" si="0"/>
        <v>-1279757.68</v>
      </c>
    </row>
    <row r="91" spans="1:8" ht="18.75" customHeight="1">
      <c r="A91" s="270" t="s">
        <v>335</v>
      </c>
      <c r="B91" s="30" t="s">
        <v>11</v>
      </c>
      <c r="C91" s="149" t="s">
        <v>38</v>
      </c>
      <c r="D91" s="28" t="s">
        <v>325</v>
      </c>
      <c r="E91" s="149"/>
      <c r="F91" s="29">
        <f>F92</f>
        <v>0</v>
      </c>
      <c r="G91" s="29">
        <f>G92</f>
        <v>0</v>
      </c>
      <c r="H91" s="19">
        <f t="shared" si="0"/>
        <v>0</v>
      </c>
    </row>
    <row r="92" spans="1:8" ht="28.5" customHeight="1">
      <c r="A92" s="275" t="s">
        <v>277</v>
      </c>
      <c r="B92" s="16" t="s">
        <v>11</v>
      </c>
      <c r="C92" s="64" t="s">
        <v>38</v>
      </c>
      <c r="D92" s="8" t="s">
        <v>325</v>
      </c>
      <c r="E92" s="166" t="s">
        <v>133</v>
      </c>
      <c r="F92" s="18"/>
      <c r="G92" s="18"/>
      <c r="H92" s="19">
        <f t="shared" si="0"/>
        <v>0</v>
      </c>
    </row>
    <row r="93" spans="1:8" ht="26.25" customHeight="1">
      <c r="A93" s="78" t="s">
        <v>31</v>
      </c>
      <c r="B93" s="79" t="s">
        <v>12</v>
      </c>
      <c r="C93" s="147"/>
      <c r="D93" s="73"/>
      <c r="E93" s="147"/>
      <c r="F93" s="115">
        <f>F94+F97+F105</f>
        <v>1159000</v>
      </c>
      <c r="G93" s="115">
        <f>G94+G97+G105</f>
        <v>382000</v>
      </c>
      <c r="H93" s="19">
        <f t="shared" si="0"/>
        <v>-777000</v>
      </c>
    </row>
    <row r="94" spans="1:8" ht="18" customHeight="1">
      <c r="A94" s="81" t="s">
        <v>131</v>
      </c>
      <c r="B94" s="36" t="s">
        <v>12</v>
      </c>
      <c r="C94" s="148" t="s">
        <v>8</v>
      </c>
      <c r="D94" s="7"/>
      <c r="E94" s="148"/>
      <c r="F94" s="19">
        <f>F95</f>
        <v>180000</v>
      </c>
      <c r="G94" s="19">
        <f>G95</f>
        <v>212000</v>
      </c>
      <c r="H94" s="19">
        <f aca="true" t="shared" si="2" ref="H94:H209">G94-F94</f>
        <v>32000</v>
      </c>
    </row>
    <row r="95" spans="1:8" ht="44.25" customHeight="1">
      <c r="A95" s="122" t="s">
        <v>132</v>
      </c>
      <c r="B95" s="30" t="s">
        <v>12</v>
      </c>
      <c r="C95" s="149" t="s">
        <v>8</v>
      </c>
      <c r="D95" s="28" t="s">
        <v>273</v>
      </c>
      <c r="E95" s="149"/>
      <c r="F95" s="29">
        <f>F96</f>
        <v>180000</v>
      </c>
      <c r="G95" s="29">
        <f>G96</f>
        <v>212000</v>
      </c>
      <c r="H95" s="19">
        <f t="shared" si="2"/>
        <v>32000</v>
      </c>
    </row>
    <row r="96" spans="1:8" ht="25.5">
      <c r="A96" s="49" t="s">
        <v>110</v>
      </c>
      <c r="B96" s="16" t="s">
        <v>12</v>
      </c>
      <c r="C96" s="64" t="s">
        <v>8</v>
      </c>
      <c r="D96" s="8" t="s">
        <v>273</v>
      </c>
      <c r="E96" s="166" t="s">
        <v>85</v>
      </c>
      <c r="F96" s="18">
        <v>180000</v>
      </c>
      <c r="G96" s="18">
        <v>212000</v>
      </c>
      <c r="H96" s="19">
        <f t="shared" si="2"/>
        <v>32000</v>
      </c>
    </row>
    <row r="97" spans="1:8" ht="12.75">
      <c r="A97" s="81" t="s">
        <v>337</v>
      </c>
      <c r="B97" s="36" t="s">
        <v>12</v>
      </c>
      <c r="C97" s="148" t="s">
        <v>5</v>
      </c>
      <c r="D97" s="7"/>
      <c r="E97" s="148"/>
      <c r="F97" s="19">
        <f>F98+F100</f>
        <v>905000</v>
      </c>
      <c r="G97" s="19">
        <f>G98+G100</f>
        <v>117000</v>
      </c>
      <c r="H97" s="19">
        <f t="shared" si="2"/>
        <v>-788000</v>
      </c>
    </row>
    <row r="98" spans="1:8" ht="42" customHeight="1">
      <c r="A98" s="122" t="s">
        <v>338</v>
      </c>
      <c r="B98" s="30" t="s">
        <v>12</v>
      </c>
      <c r="C98" s="149" t="s">
        <v>5</v>
      </c>
      <c r="D98" s="28" t="s">
        <v>339</v>
      </c>
      <c r="E98" s="149"/>
      <c r="F98" s="29">
        <f>F99</f>
        <v>881000</v>
      </c>
      <c r="G98" s="29">
        <f>G99</f>
        <v>0</v>
      </c>
      <c r="H98" s="19">
        <f t="shared" si="2"/>
        <v>-881000</v>
      </c>
    </row>
    <row r="99" spans="1:8" ht="25.5">
      <c r="A99" s="275" t="s">
        <v>277</v>
      </c>
      <c r="B99" s="16" t="s">
        <v>12</v>
      </c>
      <c r="C99" s="64" t="s">
        <v>5</v>
      </c>
      <c r="D99" s="8" t="s">
        <v>339</v>
      </c>
      <c r="E99" s="166" t="s">
        <v>133</v>
      </c>
      <c r="F99" s="18">
        <v>881000</v>
      </c>
      <c r="G99" s="18"/>
      <c r="H99" s="19">
        <f t="shared" si="2"/>
        <v>-881000</v>
      </c>
    </row>
    <row r="100" spans="1:8" ht="25.5">
      <c r="A100" s="292" t="s">
        <v>354</v>
      </c>
      <c r="B100" s="293" t="s">
        <v>12</v>
      </c>
      <c r="C100" s="288" t="s">
        <v>5</v>
      </c>
      <c r="D100" s="289" t="s">
        <v>355</v>
      </c>
      <c r="E100" s="290"/>
      <c r="F100" s="291">
        <f>F101+F103</f>
        <v>24000</v>
      </c>
      <c r="G100" s="291">
        <f>G101+G103</f>
        <v>117000</v>
      </c>
      <c r="H100" s="19">
        <f t="shared" si="2"/>
        <v>93000</v>
      </c>
    </row>
    <row r="101" spans="1:8" ht="12.75">
      <c r="A101" s="31" t="s">
        <v>350</v>
      </c>
      <c r="B101" s="46" t="s">
        <v>12</v>
      </c>
      <c r="C101" s="28" t="s">
        <v>5</v>
      </c>
      <c r="D101" s="28" t="s">
        <v>352</v>
      </c>
      <c r="E101" s="8"/>
      <c r="F101" s="286">
        <f>F102</f>
        <v>8000</v>
      </c>
      <c r="G101" s="286">
        <f>G102</f>
        <v>8000</v>
      </c>
      <c r="H101" s="19">
        <f t="shared" si="2"/>
        <v>0</v>
      </c>
    </row>
    <row r="102" spans="1:8" ht="25.5">
      <c r="A102" s="49" t="s">
        <v>110</v>
      </c>
      <c r="B102" s="34" t="s">
        <v>12</v>
      </c>
      <c r="C102" s="8" t="s">
        <v>5</v>
      </c>
      <c r="D102" s="8" t="s">
        <v>352</v>
      </c>
      <c r="E102" s="8" t="s">
        <v>85</v>
      </c>
      <c r="F102" s="287">
        <v>8000</v>
      </c>
      <c r="G102" s="287">
        <v>8000</v>
      </c>
      <c r="H102" s="19">
        <f t="shared" si="2"/>
        <v>0</v>
      </c>
    </row>
    <row r="103" spans="1:8" ht="25.5">
      <c r="A103" s="31" t="s">
        <v>351</v>
      </c>
      <c r="B103" s="46" t="s">
        <v>12</v>
      </c>
      <c r="C103" s="28" t="s">
        <v>5</v>
      </c>
      <c r="D103" s="28" t="s">
        <v>353</v>
      </c>
      <c r="E103" s="8"/>
      <c r="F103" s="286">
        <f>F104</f>
        <v>16000</v>
      </c>
      <c r="G103" s="286">
        <f>G104</f>
        <v>109000</v>
      </c>
      <c r="H103" s="19">
        <f t="shared" si="2"/>
        <v>93000</v>
      </c>
    </row>
    <row r="104" spans="1:8" ht="25.5">
      <c r="A104" s="49" t="s">
        <v>110</v>
      </c>
      <c r="B104" s="34" t="s">
        <v>12</v>
      </c>
      <c r="C104" s="8" t="s">
        <v>5</v>
      </c>
      <c r="D104" s="8" t="s">
        <v>353</v>
      </c>
      <c r="E104" s="8" t="s">
        <v>85</v>
      </c>
      <c r="F104" s="287">
        <v>16000</v>
      </c>
      <c r="G104" s="287">
        <v>109000</v>
      </c>
      <c r="H104" s="19">
        <f t="shared" si="2"/>
        <v>93000</v>
      </c>
    </row>
    <row r="105" spans="1:8" ht="12.75">
      <c r="A105" s="81" t="s">
        <v>47</v>
      </c>
      <c r="B105" s="36" t="s">
        <v>12</v>
      </c>
      <c r="C105" s="148" t="s">
        <v>6</v>
      </c>
      <c r="D105" s="7"/>
      <c r="E105" s="148"/>
      <c r="F105" s="19">
        <f>F106+F108</f>
        <v>74000</v>
      </c>
      <c r="G105" s="19">
        <f>G106+G108</f>
        <v>53000</v>
      </c>
      <c r="H105" s="19">
        <f t="shared" si="2"/>
        <v>-21000</v>
      </c>
    </row>
    <row r="106" spans="1:8" ht="51">
      <c r="A106" s="259" t="s">
        <v>310</v>
      </c>
      <c r="B106" s="30" t="s">
        <v>12</v>
      </c>
      <c r="C106" s="149" t="s">
        <v>6</v>
      </c>
      <c r="D106" s="28" t="s">
        <v>311</v>
      </c>
      <c r="E106" s="149"/>
      <c r="F106" s="29">
        <f>F107</f>
        <v>21000</v>
      </c>
      <c r="G106" s="29">
        <f>G107</f>
        <v>0</v>
      </c>
      <c r="H106" s="19">
        <f>G106-F106</f>
        <v>-21000</v>
      </c>
    </row>
    <row r="107" spans="1:8" ht="12.75">
      <c r="A107" s="75" t="s">
        <v>281</v>
      </c>
      <c r="B107" s="16" t="s">
        <v>12</v>
      </c>
      <c r="C107" s="64" t="s">
        <v>6</v>
      </c>
      <c r="D107" s="8" t="s">
        <v>311</v>
      </c>
      <c r="E107" s="166" t="s">
        <v>283</v>
      </c>
      <c r="F107" s="18">
        <v>21000</v>
      </c>
      <c r="G107" s="18"/>
      <c r="H107" s="19">
        <f>G107-F107</f>
        <v>-21000</v>
      </c>
    </row>
    <row r="108" spans="1:8" ht="30.75" customHeight="1">
      <c r="A108" s="122" t="s">
        <v>270</v>
      </c>
      <c r="B108" s="30" t="s">
        <v>12</v>
      </c>
      <c r="C108" s="149" t="s">
        <v>6</v>
      </c>
      <c r="D108" s="28" t="s">
        <v>155</v>
      </c>
      <c r="E108" s="149"/>
      <c r="F108" s="29">
        <f>F109</f>
        <v>53000</v>
      </c>
      <c r="G108" s="29">
        <f>G109</f>
        <v>53000</v>
      </c>
      <c r="H108" s="19">
        <f t="shared" si="2"/>
        <v>0</v>
      </c>
    </row>
    <row r="109" spans="1:8" ht="30" customHeight="1">
      <c r="A109" s="49" t="s">
        <v>110</v>
      </c>
      <c r="B109" s="16" t="s">
        <v>12</v>
      </c>
      <c r="C109" s="64" t="s">
        <v>6</v>
      </c>
      <c r="D109" s="8" t="s">
        <v>155</v>
      </c>
      <c r="E109" s="166" t="s">
        <v>85</v>
      </c>
      <c r="F109" s="18">
        <v>53000</v>
      </c>
      <c r="G109" s="18">
        <v>53000</v>
      </c>
      <c r="H109" s="19">
        <f t="shared" si="2"/>
        <v>0</v>
      </c>
    </row>
    <row r="110" spans="1:8" ht="16.5" customHeight="1">
      <c r="A110" s="214" t="s">
        <v>27</v>
      </c>
      <c r="B110" s="79" t="s">
        <v>8</v>
      </c>
      <c r="C110" s="109"/>
      <c r="D110" s="108"/>
      <c r="E110" s="146"/>
      <c r="F110" s="115">
        <f>F111+F123+F141+F153</f>
        <v>19924828.94</v>
      </c>
      <c r="G110" s="115">
        <f>G111+G123+G141+G153</f>
        <v>598000</v>
      </c>
      <c r="H110" s="19">
        <f t="shared" si="2"/>
        <v>-19326828.94</v>
      </c>
    </row>
    <row r="111" spans="1:8" ht="16.5" customHeight="1">
      <c r="A111" s="55" t="s">
        <v>278</v>
      </c>
      <c r="B111" s="178" t="s">
        <v>8</v>
      </c>
      <c r="C111" s="15" t="s">
        <v>2</v>
      </c>
      <c r="D111" s="186"/>
      <c r="E111" s="187"/>
      <c r="F111" s="194">
        <f>F112+F114+F117+F119+F121</f>
        <v>1489550.82</v>
      </c>
      <c r="G111" s="194">
        <f>G112+G114+G116+G117+G119+G121</f>
        <v>0</v>
      </c>
      <c r="H111" s="19">
        <f t="shared" si="2"/>
        <v>-1489550.82</v>
      </c>
    </row>
    <row r="112" spans="1:8" ht="48.75" customHeight="1">
      <c r="A112" s="259" t="s">
        <v>312</v>
      </c>
      <c r="B112" s="180" t="s">
        <v>8</v>
      </c>
      <c r="C112" s="30" t="s">
        <v>2</v>
      </c>
      <c r="D112" s="30" t="s">
        <v>308</v>
      </c>
      <c r="E112" s="187"/>
      <c r="F112" s="192">
        <f>F113</f>
        <v>1500</v>
      </c>
      <c r="G112" s="192">
        <f>G113</f>
        <v>0</v>
      </c>
      <c r="H112" s="19">
        <f t="shared" si="2"/>
        <v>-1500</v>
      </c>
    </row>
    <row r="113" spans="1:8" ht="16.5" customHeight="1">
      <c r="A113" s="75" t="s">
        <v>281</v>
      </c>
      <c r="B113" s="260" t="s">
        <v>8</v>
      </c>
      <c r="C113" s="16" t="s">
        <v>2</v>
      </c>
      <c r="D113" s="16" t="s">
        <v>308</v>
      </c>
      <c r="E113" s="156" t="s">
        <v>283</v>
      </c>
      <c r="F113" s="18">
        <v>1500</v>
      </c>
      <c r="G113" s="18"/>
      <c r="H113" s="19">
        <f t="shared" si="2"/>
        <v>-1500</v>
      </c>
    </row>
    <row r="114" spans="1:8" ht="30.75" customHeight="1">
      <c r="A114" s="270" t="s">
        <v>374</v>
      </c>
      <c r="B114" s="180" t="s">
        <v>8</v>
      </c>
      <c r="C114" s="30" t="s">
        <v>2</v>
      </c>
      <c r="D114" s="30" t="s">
        <v>360</v>
      </c>
      <c r="E114" s="187"/>
      <c r="F114" s="192">
        <f>F115+F116</f>
        <v>412822.5</v>
      </c>
      <c r="G114" s="192">
        <f>G115</f>
        <v>0</v>
      </c>
      <c r="H114" s="19">
        <f>G114-F114</f>
        <v>-412822.5</v>
      </c>
    </row>
    <row r="115" spans="1:8" ht="28.5" customHeight="1">
      <c r="A115" s="49" t="s">
        <v>110</v>
      </c>
      <c r="B115" s="260" t="s">
        <v>8</v>
      </c>
      <c r="C115" s="16" t="s">
        <v>2</v>
      </c>
      <c r="D115" s="16" t="s">
        <v>360</v>
      </c>
      <c r="E115" s="156" t="s">
        <v>85</v>
      </c>
      <c r="F115" s="18">
        <v>353318.57</v>
      </c>
      <c r="G115" s="18"/>
      <c r="H115" s="19">
        <f>G115-F115</f>
        <v>-353318.57</v>
      </c>
    </row>
    <row r="116" spans="1:8" ht="16.5" customHeight="1">
      <c r="A116" s="75" t="s">
        <v>281</v>
      </c>
      <c r="B116" s="260" t="s">
        <v>8</v>
      </c>
      <c r="C116" s="16" t="s">
        <v>2</v>
      </c>
      <c r="D116" s="16" t="s">
        <v>360</v>
      </c>
      <c r="E116" s="301" t="s">
        <v>283</v>
      </c>
      <c r="F116" s="273">
        <v>59503.93</v>
      </c>
      <c r="G116" s="273"/>
      <c r="H116" s="19">
        <f>G116-F116</f>
        <v>-59503.93</v>
      </c>
    </row>
    <row r="117" spans="1:8" ht="55.5" customHeight="1">
      <c r="A117" s="259" t="s">
        <v>313</v>
      </c>
      <c r="B117" s="180" t="s">
        <v>8</v>
      </c>
      <c r="C117" s="30" t="s">
        <v>2</v>
      </c>
      <c r="D117" s="30" t="s">
        <v>309</v>
      </c>
      <c r="E117" s="187"/>
      <c r="F117" s="192">
        <f>F118</f>
        <v>1500</v>
      </c>
      <c r="G117" s="192">
        <f>G118</f>
        <v>0</v>
      </c>
      <c r="H117" s="19">
        <f t="shared" si="2"/>
        <v>-1500</v>
      </c>
    </row>
    <row r="118" spans="1:8" ht="23.25" customHeight="1">
      <c r="A118" s="75" t="s">
        <v>281</v>
      </c>
      <c r="B118" s="260" t="s">
        <v>8</v>
      </c>
      <c r="C118" s="16" t="s">
        <v>2</v>
      </c>
      <c r="D118" s="16" t="s">
        <v>309</v>
      </c>
      <c r="E118" s="156" t="s">
        <v>283</v>
      </c>
      <c r="F118" s="18">
        <v>1500</v>
      </c>
      <c r="G118" s="18"/>
      <c r="H118" s="19">
        <f t="shared" si="2"/>
        <v>-1500</v>
      </c>
    </row>
    <row r="119" spans="1:8" ht="19.5" customHeight="1">
      <c r="A119" s="270" t="s">
        <v>335</v>
      </c>
      <c r="B119" s="30" t="s">
        <v>8</v>
      </c>
      <c r="C119" s="149" t="s">
        <v>2</v>
      </c>
      <c r="D119" s="28" t="s">
        <v>336</v>
      </c>
      <c r="E119" s="149"/>
      <c r="F119" s="29">
        <f>F120</f>
        <v>240393.32</v>
      </c>
      <c r="G119" s="29">
        <f>G120</f>
        <v>0</v>
      </c>
      <c r="H119" s="19">
        <f t="shared" si="2"/>
        <v>-240393.32</v>
      </c>
    </row>
    <row r="120" spans="1:8" ht="23.25" customHeight="1">
      <c r="A120" s="275" t="s">
        <v>277</v>
      </c>
      <c r="B120" s="16" t="s">
        <v>8</v>
      </c>
      <c r="C120" s="64" t="s">
        <v>2</v>
      </c>
      <c r="D120" s="8" t="s">
        <v>336</v>
      </c>
      <c r="E120" s="166" t="s">
        <v>133</v>
      </c>
      <c r="F120" s="18">
        <v>240393.32</v>
      </c>
      <c r="G120" s="18"/>
      <c r="H120" s="19">
        <f t="shared" si="2"/>
        <v>-240393.32</v>
      </c>
    </row>
    <row r="121" spans="1:8" ht="23.25" customHeight="1">
      <c r="A121" s="270" t="s">
        <v>335</v>
      </c>
      <c r="B121" s="30" t="s">
        <v>8</v>
      </c>
      <c r="C121" s="149" t="s">
        <v>2</v>
      </c>
      <c r="D121" s="28" t="s">
        <v>340</v>
      </c>
      <c r="E121" s="149"/>
      <c r="F121" s="29">
        <f>F122</f>
        <v>833335</v>
      </c>
      <c r="G121" s="29">
        <f>G122</f>
        <v>0</v>
      </c>
      <c r="H121" s="19">
        <f t="shared" si="2"/>
        <v>-833335</v>
      </c>
    </row>
    <row r="122" spans="1:8" ht="23.25" customHeight="1">
      <c r="A122" s="275" t="s">
        <v>151</v>
      </c>
      <c r="B122" s="16" t="s">
        <v>8</v>
      </c>
      <c r="C122" s="64" t="s">
        <v>2</v>
      </c>
      <c r="D122" s="8" t="s">
        <v>340</v>
      </c>
      <c r="E122" s="166" t="s">
        <v>142</v>
      </c>
      <c r="F122" s="18">
        <v>833335</v>
      </c>
      <c r="G122" s="18"/>
      <c r="H122" s="19">
        <f t="shared" si="2"/>
        <v>-833335</v>
      </c>
    </row>
    <row r="123" spans="1:8" ht="16.5" customHeight="1">
      <c r="A123" s="139" t="s">
        <v>89</v>
      </c>
      <c r="B123" s="140" t="s">
        <v>8</v>
      </c>
      <c r="C123" s="193" t="s">
        <v>9</v>
      </c>
      <c r="D123" s="186"/>
      <c r="E123" s="187"/>
      <c r="F123" s="194">
        <f>F124+F126+F130+F132+F134+F136+F138+F128</f>
        <v>17297210.12</v>
      </c>
      <c r="G123" s="194">
        <f>G124+G126+G130+G132+G134+G136+G138+G128</f>
        <v>541000</v>
      </c>
      <c r="H123" s="19">
        <f t="shared" si="2"/>
        <v>-16756210.120000001</v>
      </c>
    </row>
    <row r="124" spans="1:8" ht="27" customHeight="1">
      <c r="A124" s="121" t="s">
        <v>275</v>
      </c>
      <c r="B124" s="188" t="s">
        <v>8</v>
      </c>
      <c r="C124" s="189" t="s">
        <v>9</v>
      </c>
      <c r="D124" s="190" t="s">
        <v>279</v>
      </c>
      <c r="E124" s="191"/>
      <c r="F124" s="192">
        <f>F125</f>
        <v>403060</v>
      </c>
      <c r="G124" s="192">
        <f>G125</f>
        <v>0</v>
      </c>
      <c r="H124" s="19">
        <f t="shared" si="2"/>
        <v>-403060</v>
      </c>
    </row>
    <row r="125" spans="1:8" ht="31.5" customHeight="1">
      <c r="A125" s="98" t="s">
        <v>289</v>
      </c>
      <c r="B125" s="34" t="s">
        <v>8</v>
      </c>
      <c r="C125" s="64" t="s">
        <v>9</v>
      </c>
      <c r="D125" s="8" t="s">
        <v>279</v>
      </c>
      <c r="E125" s="156" t="s">
        <v>133</v>
      </c>
      <c r="F125" s="18">
        <v>403060</v>
      </c>
      <c r="G125" s="18"/>
      <c r="H125" s="19">
        <f t="shared" si="2"/>
        <v>-403060</v>
      </c>
    </row>
    <row r="126" spans="1:8" ht="18" customHeight="1">
      <c r="A126" s="270" t="s">
        <v>335</v>
      </c>
      <c r="B126" s="30" t="s">
        <v>8</v>
      </c>
      <c r="C126" s="149" t="s">
        <v>9</v>
      </c>
      <c r="D126" s="28" t="s">
        <v>336</v>
      </c>
      <c r="E126" s="149"/>
      <c r="F126" s="29">
        <f>F127</f>
        <v>376502</v>
      </c>
      <c r="G126" s="29">
        <f>G127</f>
        <v>0</v>
      </c>
      <c r="H126" s="19">
        <f t="shared" si="2"/>
        <v>-376502</v>
      </c>
    </row>
    <row r="127" spans="1:8" ht="31.5" customHeight="1">
      <c r="A127" s="275" t="s">
        <v>277</v>
      </c>
      <c r="B127" s="16" t="s">
        <v>8</v>
      </c>
      <c r="C127" s="64" t="s">
        <v>9</v>
      </c>
      <c r="D127" s="8" t="s">
        <v>336</v>
      </c>
      <c r="E127" s="166" t="s">
        <v>133</v>
      </c>
      <c r="F127" s="18">
        <v>376502</v>
      </c>
      <c r="G127" s="18"/>
      <c r="H127" s="19">
        <f t="shared" si="2"/>
        <v>-376502</v>
      </c>
    </row>
    <row r="128" spans="1:8" ht="17.25" customHeight="1">
      <c r="A128" s="74" t="s">
        <v>329</v>
      </c>
      <c r="B128" s="35" t="s">
        <v>8</v>
      </c>
      <c r="C128" s="189" t="s">
        <v>9</v>
      </c>
      <c r="D128" s="190" t="s">
        <v>330</v>
      </c>
      <c r="E128" s="191"/>
      <c r="F128" s="192">
        <v>704789</v>
      </c>
      <c r="G128" s="192">
        <f>G129</f>
        <v>0</v>
      </c>
      <c r="H128" s="19">
        <f t="shared" si="2"/>
        <v>-704789</v>
      </c>
    </row>
    <row r="129" spans="1:8" ht="25.5" customHeight="1">
      <c r="A129" s="274" t="s">
        <v>331</v>
      </c>
      <c r="B129" s="272" t="s">
        <v>8</v>
      </c>
      <c r="C129" s="8" t="s">
        <v>9</v>
      </c>
      <c r="D129" s="16" t="s">
        <v>330</v>
      </c>
      <c r="E129" s="260" t="s">
        <v>133</v>
      </c>
      <c r="F129" s="273">
        <v>704789</v>
      </c>
      <c r="G129" s="273"/>
      <c r="H129" s="19">
        <f t="shared" si="2"/>
        <v>-704789</v>
      </c>
    </row>
    <row r="130" spans="1:8" ht="50.25" customHeight="1">
      <c r="A130" s="259" t="s">
        <v>315</v>
      </c>
      <c r="B130" s="180" t="s">
        <v>8</v>
      </c>
      <c r="C130" s="30" t="s">
        <v>9</v>
      </c>
      <c r="D130" s="30" t="s">
        <v>314</v>
      </c>
      <c r="E130" s="187"/>
      <c r="F130" s="192">
        <f>F131</f>
        <v>500</v>
      </c>
      <c r="G130" s="192">
        <f>G131</f>
        <v>0</v>
      </c>
      <c r="H130" s="19">
        <f t="shared" si="2"/>
        <v>-500</v>
      </c>
    </row>
    <row r="131" spans="1:8" ht="17.25" customHeight="1">
      <c r="A131" s="75" t="s">
        <v>281</v>
      </c>
      <c r="B131" s="260" t="s">
        <v>8</v>
      </c>
      <c r="C131" s="16" t="s">
        <v>9</v>
      </c>
      <c r="D131" s="16" t="s">
        <v>314</v>
      </c>
      <c r="E131" s="156" t="s">
        <v>283</v>
      </c>
      <c r="F131" s="18">
        <v>500</v>
      </c>
      <c r="G131" s="18"/>
      <c r="H131" s="19">
        <f t="shared" si="2"/>
        <v>-500</v>
      </c>
    </row>
    <row r="132" spans="1:8" ht="27.75" customHeight="1">
      <c r="A132" s="121" t="s">
        <v>269</v>
      </c>
      <c r="B132" s="188" t="s">
        <v>8</v>
      </c>
      <c r="C132" s="189" t="s">
        <v>9</v>
      </c>
      <c r="D132" s="190" t="s">
        <v>156</v>
      </c>
      <c r="E132" s="191"/>
      <c r="F132" s="192">
        <f>F133</f>
        <v>50000</v>
      </c>
      <c r="G132" s="192">
        <f>G133</f>
        <v>50000</v>
      </c>
      <c r="H132" s="19">
        <f t="shared" si="2"/>
        <v>0</v>
      </c>
    </row>
    <row r="133" spans="1:9" ht="22.5" customHeight="1">
      <c r="A133" s="75" t="s">
        <v>83</v>
      </c>
      <c r="B133" s="34" t="s">
        <v>8</v>
      </c>
      <c r="C133" s="64" t="s">
        <v>9</v>
      </c>
      <c r="D133" s="8" t="s">
        <v>156</v>
      </c>
      <c r="E133" s="156" t="s">
        <v>85</v>
      </c>
      <c r="F133" s="18">
        <v>50000</v>
      </c>
      <c r="G133" s="18">
        <v>50000</v>
      </c>
      <c r="H133" s="19">
        <f t="shared" si="2"/>
        <v>0</v>
      </c>
      <c r="I133">
        <v>3000</v>
      </c>
    </row>
    <row r="134" spans="1:8" ht="31.5" customHeight="1">
      <c r="A134" s="121" t="s">
        <v>280</v>
      </c>
      <c r="B134" s="188" t="s">
        <v>8</v>
      </c>
      <c r="C134" s="189" t="s">
        <v>9</v>
      </c>
      <c r="D134" s="190" t="s">
        <v>282</v>
      </c>
      <c r="E134" s="191"/>
      <c r="F134" s="192">
        <f>F135</f>
        <v>243022</v>
      </c>
      <c r="G134" s="192">
        <f>G135</f>
        <v>0</v>
      </c>
      <c r="H134" s="19">
        <f t="shared" si="2"/>
        <v>-243022</v>
      </c>
    </row>
    <row r="135" spans="1:8" ht="22.5" customHeight="1">
      <c r="A135" s="75" t="s">
        <v>281</v>
      </c>
      <c r="B135" s="34" t="s">
        <v>8</v>
      </c>
      <c r="C135" s="64" t="s">
        <v>9</v>
      </c>
      <c r="D135" s="8" t="s">
        <v>282</v>
      </c>
      <c r="E135" s="156" t="s">
        <v>283</v>
      </c>
      <c r="F135" s="18">
        <v>243022</v>
      </c>
      <c r="G135" s="18"/>
      <c r="H135" s="19">
        <f t="shared" si="2"/>
        <v>-243022</v>
      </c>
    </row>
    <row r="136" spans="1:8" ht="22.5" customHeight="1">
      <c r="A136" s="121" t="s">
        <v>341</v>
      </c>
      <c r="B136" s="188" t="s">
        <v>8</v>
      </c>
      <c r="C136" s="279" t="s">
        <v>9</v>
      </c>
      <c r="D136" s="280" t="s">
        <v>342</v>
      </c>
      <c r="E136" s="281"/>
      <c r="F136" s="282">
        <f>F137</f>
        <v>490696.96</v>
      </c>
      <c r="G136" s="282">
        <f>G137</f>
        <v>491000</v>
      </c>
      <c r="H136" s="19">
        <f t="shared" si="2"/>
        <v>303.03999999997905</v>
      </c>
    </row>
    <row r="137" spans="1:9" ht="22.5" customHeight="1">
      <c r="A137" s="75" t="s">
        <v>83</v>
      </c>
      <c r="B137" s="34" t="s">
        <v>8</v>
      </c>
      <c r="C137" s="64" t="s">
        <v>9</v>
      </c>
      <c r="D137" s="8" t="s">
        <v>342</v>
      </c>
      <c r="E137" s="156" t="s">
        <v>85</v>
      </c>
      <c r="F137" s="18">
        <v>490696.96</v>
      </c>
      <c r="G137" s="18">
        <v>491000</v>
      </c>
      <c r="H137" s="19">
        <f t="shared" si="2"/>
        <v>303.03999999997905</v>
      </c>
      <c r="I137" s="300"/>
    </row>
    <row r="138" spans="1:8" ht="27" customHeight="1">
      <c r="A138" s="121" t="s">
        <v>285</v>
      </c>
      <c r="B138" s="188" t="s">
        <v>8</v>
      </c>
      <c r="C138" s="189" t="s">
        <v>9</v>
      </c>
      <c r="D138" s="190" t="s">
        <v>286</v>
      </c>
      <c r="E138" s="191"/>
      <c r="F138" s="192">
        <f>F139+F140</f>
        <v>15028640.16</v>
      </c>
      <c r="G138" s="192">
        <f>G139+G140</f>
        <v>0</v>
      </c>
      <c r="H138" s="19">
        <f t="shared" si="2"/>
        <v>-15028640.16</v>
      </c>
    </row>
    <row r="139" spans="1:8" ht="30.75" customHeight="1">
      <c r="A139" s="75" t="s">
        <v>288</v>
      </c>
      <c r="B139" s="34" t="s">
        <v>8</v>
      </c>
      <c r="C139" s="64" t="s">
        <v>9</v>
      </c>
      <c r="D139" s="8" t="s">
        <v>286</v>
      </c>
      <c r="E139" s="156" t="s">
        <v>287</v>
      </c>
      <c r="F139" s="18">
        <v>4961640.16</v>
      </c>
      <c r="G139" s="18"/>
      <c r="H139" s="19">
        <f t="shared" si="2"/>
        <v>-4961640.16</v>
      </c>
    </row>
    <row r="140" spans="1:8" ht="30.75" customHeight="1">
      <c r="A140" s="75" t="s">
        <v>284</v>
      </c>
      <c r="B140" s="34" t="s">
        <v>8</v>
      </c>
      <c r="C140" s="64" t="s">
        <v>9</v>
      </c>
      <c r="D140" s="8" t="s">
        <v>286</v>
      </c>
      <c r="E140" s="156" t="s">
        <v>287</v>
      </c>
      <c r="F140" s="18">
        <v>10067000</v>
      </c>
      <c r="G140" s="18"/>
      <c r="H140" s="19">
        <f t="shared" si="2"/>
        <v>-10067000</v>
      </c>
    </row>
    <row r="141" spans="1:8" ht="16.5" customHeight="1">
      <c r="A141" s="26" t="s">
        <v>290</v>
      </c>
      <c r="B141" s="261" t="s">
        <v>8</v>
      </c>
      <c r="C141" s="262" t="s">
        <v>11</v>
      </c>
      <c r="D141" s="7"/>
      <c r="E141" s="262"/>
      <c r="F141" s="19">
        <f>F142+F144+F146+F148</f>
        <v>1099068</v>
      </c>
      <c r="G141" s="19">
        <f>G142+G144+G146+G148</f>
        <v>18000</v>
      </c>
      <c r="H141" s="19">
        <f t="shared" si="2"/>
        <v>-1081068</v>
      </c>
    </row>
    <row r="142" spans="1:8" ht="16.5" customHeight="1">
      <c r="A142" s="270" t="s">
        <v>335</v>
      </c>
      <c r="B142" s="35" t="s">
        <v>8</v>
      </c>
      <c r="C142" s="66" t="s">
        <v>11</v>
      </c>
      <c r="D142" s="28" t="s">
        <v>336</v>
      </c>
      <c r="E142" s="149"/>
      <c r="F142" s="29">
        <f>F143</f>
        <v>1081837</v>
      </c>
      <c r="G142" s="29">
        <f>G143</f>
        <v>0</v>
      </c>
      <c r="H142" s="19">
        <f t="shared" si="2"/>
        <v>-1081837</v>
      </c>
    </row>
    <row r="143" spans="1:8" ht="29.25" customHeight="1">
      <c r="A143" s="283" t="s">
        <v>277</v>
      </c>
      <c r="B143" s="38" t="s">
        <v>8</v>
      </c>
      <c r="C143" s="64" t="s">
        <v>11</v>
      </c>
      <c r="D143" s="8" t="s">
        <v>336</v>
      </c>
      <c r="E143" s="156" t="s">
        <v>133</v>
      </c>
      <c r="F143" s="18">
        <f>982837+99000</f>
        <v>1081837</v>
      </c>
      <c r="G143" s="18"/>
      <c r="H143" s="19">
        <f t="shared" si="2"/>
        <v>-1081837</v>
      </c>
    </row>
    <row r="144" spans="1:8" ht="52.5" customHeight="1">
      <c r="A144" s="259" t="s">
        <v>316</v>
      </c>
      <c r="B144" s="180" t="s">
        <v>8</v>
      </c>
      <c r="C144" s="30" t="s">
        <v>11</v>
      </c>
      <c r="D144" s="30" t="s">
        <v>317</v>
      </c>
      <c r="E144" s="187"/>
      <c r="F144" s="192">
        <f>F145</f>
        <v>500</v>
      </c>
      <c r="G144" s="192">
        <f>G145</f>
        <v>0</v>
      </c>
      <c r="H144" s="19">
        <f t="shared" si="2"/>
        <v>-500</v>
      </c>
    </row>
    <row r="145" spans="1:8" ht="16.5" customHeight="1">
      <c r="A145" s="75" t="s">
        <v>281</v>
      </c>
      <c r="B145" s="260" t="s">
        <v>8</v>
      </c>
      <c r="C145" s="16" t="s">
        <v>11</v>
      </c>
      <c r="D145" s="16" t="s">
        <v>317</v>
      </c>
      <c r="E145" s="156" t="s">
        <v>283</v>
      </c>
      <c r="F145" s="18">
        <v>500</v>
      </c>
      <c r="G145" s="18"/>
      <c r="H145" s="19">
        <f t="shared" si="2"/>
        <v>-500</v>
      </c>
    </row>
    <row r="146" spans="1:8" ht="54" customHeight="1">
      <c r="A146" s="259" t="s">
        <v>319</v>
      </c>
      <c r="B146" s="180" t="s">
        <v>8</v>
      </c>
      <c r="C146" s="30" t="s">
        <v>11</v>
      </c>
      <c r="D146" s="30" t="s">
        <v>318</v>
      </c>
      <c r="E146" s="187"/>
      <c r="F146" s="192">
        <f>F147</f>
        <v>500</v>
      </c>
      <c r="G146" s="192">
        <f>G147</f>
        <v>0</v>
      </c>
      <c r="H146" s="19">
        <f>G146-F146</f>
        <v>-500</v>
      </c>
    </row>
    <row r="147" spans="1:8" ht="16.5" customHeight="1">
      <c r="A147" s="75" t="s">
        <v>281</v>
      </c>
      <c r="B147" s="260" t="s">
        <v>8</v>
      </c>
      <c r="C147" s="16" t="s">
        <v>11</v>
      </c>
      <c r="D147" s="16" t="s">
        <v>318</v>
      </c>
      <c r="E147" s="156" t="s">
        <v>283</v>
      </c>
      <c r="F147" s="18">
        <v>500</v>
      </c>
      <c r="G147" s="18"/>
      <c r="H147" s="19">
        <f>G147-F147</f>
        <v>-500</v>
      </c>
    </row>
    <row r="148" spans="1:8" ht="15.75" customHeight="1">
      <c r="A148" s="263" t="s">
        <v>290</v>
      </c>
      <c r="B148" s="264" t="s">
        <v>8</v>
      </c>
      <c r="C148" s="265" t="s">
        <v>11</v>
      </c>
      <c r="D148" s="11" t="s">
        <v>291</v>
      </c>
      <c r="E148" s="265"/>
      <c r="F148" s="17">
        <f>F149+F151</f>
        <v>16231</v>
      </c>
      <c r="G148" s="17">
        <f>G149+G151</f>
        <v>18000</v>
      </c>
      <c r="H148" s="19">
        <f t="shared" si="2"/>
        <v>1769</v>
      </c>
    </row>
    <row r="149" spans="1:8" ht="15.75" customHeight="1">
      <c r="A149" s="259" t="s">
        <v>292</v>
      </c>
      <c r="B149" s="266" t="s">
        <v>8</v>
      </c>
      <c r="C149" s="267" t="s">
        <v>11</v>
      </c>
      <c r="D149" s="28" t="s">
        <v>294</v>
      </c>
      <c r="E149" s="267"/>
      <c r="F149" s="29">
        <f>F150</f>
        <v>2250</v>
      </c>
      <c r="G149" s="29">
        <f>G150</f>
        <v>3000</v>
      </c>
      <c r="H149" s="19">
        <f t="shared" si="2"/>
        <v>750</v>
      </c>
    </row>
    <row r="150" spans="1:8" ht="15.75" customHeight="1">
      <c r="A150" s="75" t="s">
        <v>83</v>
      </c>
      <c r="B150" s="268" t="s">
        <v>8</v>
      </c>
      <c r="C150" s="269" t="s">
        <v>11</v>
      </c>
      <c r="D150" s="8" t="s">
        <v>294</v>
      </c>
      <c r="E150" s="269" t="s">
        <v>85</v>
      </c>
      <c r="F150" s="18">
        <v>2250</v>
      </c>
      <c r="G150" s="18">
        <v>3000</v>
      </c>
      <c r="H150" s="19">
        <f t="shared" si="2"/>
        <v>750</v>
      </c>
    </row>
    <row r="151" spans="1:8" ht="15.75" customHeight="1">
      <c r="A151" s="259" t="s">
        <v>293</v>
      </c>
      <c r="B151" s="266" t="s">
        <v>8</v>
      </c>
      <c r="C151" s="267" t="s">
        <v>11</v>
      </c>
      <c r="D151" s="28" t="s">
        <v>295</v>
      </c>
      <c r="E151" s="267"/>
      <c r="F151" s="29">
        <f>F152</f>
        <v>13981</v>
      </c>
      <c r="G151" s="29">
        <f>G152</f>
        <v>15000</v>
      </c>
      <c r="H151" s="19">
        <f t="shared" si="2"/>
        <v>1019</v>
      </c>
    </row>
    <row r="152" spans="1:8" ht="18" customHeight="1">
      <c r="A152" s="75" t="s">
        <v>83</v>
      </c>
      <c r="B152" s="268" t="s">
        <v>8</v>
      </c>
      <c r="C152" s="269" t="s">
        <v>11</v>
      </c>
      <c r="D152" s="8" t="s">
        <v>295</v>
      </c>
      <c r="E152" s="269" t="s">
        <v>85</v>
      </c>
      <c r="F152" s="18">
        <v>13981</v>
      </c>
      <c r="G152" s="18">
        <v>15000</v>
      </c>
      <c r="H152" s="19">
        <f t="shared" si="2"/>
        <v>1019</v>
      </c>
    </row>
    <row r="153" spans="1:8" ht="17.25" customHeight="1">
      <c r="A153" s="26" t="s">
        <v>28</v>
      </c>
      <c r="B153" s="40" t="s">
        <v>8</v>
      </c>
      <c r="C153" s="86" t="s">
        <v>8</v>
      </c>
      <c r="D153" s="7"/>
      <c r="E153" s="148"/>
      <c r="F153" s="21">
        <f>F154</f>
        <v>39000</v>
      </c>
      <c r="G153" s="21">
        <f>G154</f>
        <v>39000</v>
      </c>
      <c r="H153" s="19">
        <f t="shared" si="2"/>
        <v>0</v>
      </c>
    </row>
    <row r="154" spans="1:8" ht="15" customHeight="1">
      <c r="A154" s="31" t="s">
        <v>213</v>
      </c>
      <c r="B154" s="35" t="s">
        <v>8</v>
      </c>
      <c r="C154" s="66" t="s">
        <v>8</v>
      </c>
      <c r="D154" s="28" t="s">
        <v>225</v>
      </c>
      <c r="E154" s="149"/>
      <c r="F154" s="29">
        <f>F155</f>
        <v>39000</v>
      </c>
      <c r="G154" s="29">
        <f>G155</f>
        <v>39000</v>
      </c>
      <c r="H154" s="19">
        <f t="shared" si="2"/>
        <v>0</v>
      </c>
    </row>
    <row r="155" spans="1:8" ht="18" customHeight="1">
      <c r="A155" s="12" t="s">
        <v>154</v>
      </c>
      <c r="B155" s="38" t="s">
        <v>8</v>
      </c>
      <c r="C155" s="64" t="s">
        <v>8</v>
      </c>
      <c r="D155" s="8" t="s">
        <v>225</v>
      </c>
      <c r="E155" s="156" t="s">
        <v>153</v>
      </c>
      <c r="F155" s="18">
        <v>39000</v>
      </c>
      <c r="G155" s="18">
        <v>39000</v>
      </c>
      <c r="H155" s="19">
        <f t="shared" si="2"/>
        <v>0</v>
      </c>
    </row>
    <row r="156" spans="1:8" ht="18.75" customHeight="1">
      <c r="A156" s="214" t="s">
        <v>22</v>
      </c>
      <c r="B156" s="79" t="s">
        <v>3</v>
      </c>
      <c r="C156" s="109"/>
      <c r="D156" s="108"/>
      <c r="E156" s="146"/>
      <c r="F156" s="115">
        <f>F157+F191+F252+F265</f>
        <v>283593403.95</v>
      </c>
      <c r="G156" s="115">
        <f>G157+G191+G252+G265</f>
        <v>282565700</v>
      </c>
      <c r="H156" s="19">
        <f t="shared" si="2"/>
        <v>-1027703.9499999881</v>
      </c>
    </row>
    <row r="157" spans="1:8" ht="18" customHeight="1">
      <c r="A157" s="26" t="s">
        <v>23</v>
      </c>
      <c r="B157" s="39" t="s">
        <v>3</v>
      </c>
      <c r="C157" s="99" t="s">
        <v>2</v>
      </c>
      <c r="D157" s="9"/>
      <c r="E157" s="168"/>
      <c r="F157" s="21">
        <f>F159+F161+F163+F172+F178+F181+F185+F187+F189</f>
        <v>71970221.8</v>
      </c>
      <c r="G157" s="21">
        <f>G159+G161+G163+G172+G178+G181+G185+G187+G189</f>
        <v>72971000</v>
      </c>
      <c r="H157" s="19">
        <f t="shared" si="2"/>
        <v>1000778.200000003</v>
      </c>
    </row>
    <row r="158" spans="1:8" ht="18" customHeight="1">
      <c r="A158" s="195" t="s">
        <v>157</v>
      </c>
      <c r="B158" s="227" t="s">
        <v>3</v>
      </c>
      <c r="C158" s="198" t="s">
        <v>2</v>
      </c>
      <c r="D158" s="228" t="s">
        <v>158</v>
      </c>
      <c r="E158" s="229"/>
      <c r="F158" s="200">
        <f>F157</f>
        <v>71970221.8</v>
      </c>
      <c r="G158" s="200">
        <f>G157</f>
        <v>72971000</v>
      </c>
      <c r="H158" s="19">
        <f t="shared" si="2"/>
        <v>1000778.200000003</v>
      </c>
    </row>
    <row r="159" spans="1:8" ht="12.75">
      <c r="A159" s="25" t="s">
        <v>160</v>
      </c>
      <c r="B159" s="37" t="s">
        <v>3</v>
      </c>
      <c r="C159" s="65" t="s">
        <v>2</v>
      </c>
      <c r="D159" s="11" t="s">
        <v>239</v>
      </c>
      <c r="E159" s="151"/>
      <c r="F159" s="17">
        <f>F160</f>
        <v>13005000</v>
      </c>
      <c r="G159" s="17">
        <f>G160</f>
        <v>13230000</v>
      </c>
      <c r="H159" s="19">
        <f t="shared" si="2"/>
        <v>225000</v>
      </c>
    </row>
    <row r="160" spans="1:8" ht="26.25" customHeight="1">
      <c r="A160" s="75" t="s">
        <v>110</v>
      </c>
      <c r="B160" s="38" t="s">
        <v>3</v>
      </c>
      <c r="C160" s="64" t="s">
        <v>2</v>
      </c>
      <c r="D160" s="8" t="s">
        <v>239</v>
      </c>
      <c r="E160" s="156" t="s">
        <v>85</v>
      </c>
      <c r="F160" s="18">
        <v>13005000</v>
      </c>
      <c r="G160" s="18">
        <v>13230000</v>
      </c>
      <c r="H160" s="19">
        <f t="shared" si="2"/>
        <v>225000</v>
      </c>
    </row>
    <row r="161" spans="1:8" ht="26.25" customHeight="1">
      <c r="A161" s="25" t="s">
        <v>322</v>
      </c>
      <c r="B161" s="37" t="s">
        <v>3</v>
      </c>
      <c r="C161" s="65" t="s">
        <v>2</v>
      </c>
      <c r="D161" s="11" t="s">
        <v>323</v>
      </c>
      <c r="E161" s="151"/>
      <c r="F161" s="17">
        <f>F162</f>
        <v>200000</v>
      </c>
      <c r="G161" s="17">
        <f>G162</f>
        <v>1000000</v>
      </c>
      <c r="H161" s="19">
        <f t="shared" si="2"/>
        <v>800000</v>
      </c>
    </row>
    <row r="162" spans="1:8" ht="26.25" customHeight="1">
      <c r="A162" s="75" t="s">
        <v>110</v>
      </c>
      <c r="B162" s="38" t="s">
        <v>3</v>
      </c>
      <c r="C162" s="64" t="s">
        <v>2</v>
      </c>
      <c r="D162" s="8" t="s">
        <v>323</v>
      </c>
      <c r="E162" s="156" t="s">
        <v>85</v>
      </c>
      <c r="F162" s="18">
        <v>200000</v>
      </c>
      <c r="G162" s="18">
        <v>1000000</v>
      </c>
      <c r="H162" s="19">
        <f t="shared" si="2"/>
        <v>800000</v>
      </c>
    </row>
    <row r="163" spans="1:8" ht="17.25" customHeight="1">
      <c r="A163" s="230" t="s">
        <v>159</v>
      </c>
      <c r="B163" s="37" t="s">
        <v>3</v>
      </c>
      <c r="C163" s="65" t="s">
        <v>2</v>
      </c>
      <c r="D163" s="11" t="s">
        <v>240</v>
      </c>
      <c r="E163" s="151"/>
      <c r="F163" s="17">
        <f>SUM(F164:F171)</f>
        <v>26280256.2</v>
      </c>
      <c r="G163" s="17">
        <f>SUM(G164:G171)</f>
        <v>16417000</v>
      </c>
      <c r="H163" s="19">
        <f t="shared" si="2"/>
        <v>-9863256.2</v>
      </c>
    </row>
    <row r="164" spans="1:9" ht="25.5">
      <c r="A164" s="75" t="s">
        <v>106</v>
      </c>
      <c r="B164" s="42" t="s">
        <v>3</v>
      </c>
      <c r="C164" s="96" t="s">
        <v>2</v>
      </c>
      <c r="D164" s="8" t="s">
        <v>240</v>
      </c>
      <c r="E164" s="161" t="s">
        <v>107</v>
      </c>
      <c r="F164" s="18">
        <v>17451577.49</v>
      </c>
      <c r="G164" s="18">
        <v>5361000</v>
      </c>
      <c r="H164" s="19">
        <f t="shared" si="2"/>
        <v>-12090577.489999998</v>
      </c>
      <c r="I164">
        <v>16361</v>
      </c>
    </row>
    <row r="165" spans="1:10" ht="25.5">
      <c r="A165" s="75" t="s">
        <v>109</v>
      </c>
      <c r="B165" s="42" t="s">
        <v>3</v>
      </c>
      <c r="C165" s="96" t="s">
        <v>2</v>
      </c>
      <c r="D165" s="8" t="s">
        <v>240</v>
      </c>
      <c r="E165" s="161" t="s">
        <v>108</v>
      </c>
      <c r="F165" s="18">
        <v>548902.42</v>
      </c>
      <c r="G165" s="18">
        <v>549000</v>
      </c>
      <c r="H165" s="19">
        <f t="shared" si="2"/>
        <v>97.57999999995809</v>
      </c>
      <c r="I165">
        <v>532</v>
      </c>
      <c r="J165" s="300"/>
    </row>
    <row r="166" spans="1:8" ht="21.75" customHeight="1">
      <c r="A166" s="75" t="s">
        <v>82</v>
      </c>
      <c r="B166" s="42" t="s">
        <v>3</v>
      </c>
      <c r="C166" s="96" t="s">
        <v>2</v>
      </c>
      <c r="D166" s="8" t="s">
        <v>240</v>
      </c>
      <c r="E166" s="161" t="s">
        <v>84</v>
      </c>
      <c r="F166" s="18">
        <v>5800</v>
      </c>
      <c r="G166" s="18"/>
      <c r="H166" s="19">
        <f t="shared" si="2"/>
        <v>-5800</v>
      </c>
    </row>
    <row r="167" spans="1:10" ht="25.5">
      <c r="A167" s="75" t="s">
        <v>110</v>
      </c>
      <c r="B167" s="42" t="s">
        <v>3</v>
      </c>
      <c r="C167" s="96" t="s">
        <v>2</v>
      </c>
      <c r="D167" s="8" t="s">
        <v>240</v>
      </c>
      <c r="E167" s="161" t="s">
        <v>85</v>
      </c>
      <c r="F167" s="18">
        <v>6857032.99</v>
      </c>
      <c r="G167" s="18">
        <v>9090000</v>
      </c>
      <c r="H167" s="19">
        <f t="shared" si="2"/>
        <v>2232967.01</v>
      </c>
      <c r="I167">
        <v>9090</v>
      </c>
      <c r="J167" s="300"/>
    </row>
    <row r="168" spans="1:9" ht="38.25">
      <c r="A168" s="185" t="s">
        <v>111</v>
      </c>
      <c r="B168" s="205" t="s">
        <v>3</v>
      </c>
      <c r="C168" s="96" t="s">
        <v>2</v>
      </c>
      <c r="D168" s="8" t="s">
        <v>240</v>
      </c>
      <c r="E168" s="161" t="s">
        <v>112</v>
      </c>
      <c r="F168" s="18">
        <v>340000</v>
      </c>
      <c r="G168" s="18">
        <v>340000</v>
      </c>
      <c r="H168" s="19">
        <f t="shared" si="2"/>
        <v>0</v>
      </c>
      <c r="I168" s="300"/>
    </row>
    <row r="169" spans="1:9" ht="12.75">
      <c r="A169" s="75" t="s">
        <v>105</v>
      </c>
      <c r="B169" s="42" t="s">
        <v>3</v>
      </c>
      <c r="C169" s="96" t="s">
        <v>2</v>
      </c>
      <c r="D169" s="8" t="s">
        <v>240</v>
      </c>
      <c r="E169" s="161" t="s">
        <v>101</v>
      </c>
      <c r="F169" s="18">
        <v>302560.42</v>
      </c>
      <c r="G169" s="18">
        <v>303000</v>
      </c>
      <c r="H169" s="19">
        <f t="shared" si="2"/>
        <v>439.5800000000163</v>
      </c>
      <c r="I169">
        <v>100</v>
      </c>
    </row>
    <row r="170" spans="1:9" ht="12.75">
      <c r="A170" s="75" t="s">
        <v>100</v>
      </c>
      <c r="B170" s="42" t="s">
        <v>3</v>
      </c>
      <c r="C170" s="96" t="s">
        <v>2</v>
      </c>
      <c r="D170" s="8" t="s">
        <v>240</v>
      </c>
      <c r="E170" s="156" t="s">
        <v>103</v>
      </c>
      <c r="F170" s="18">
        <v>646414.24</v>
      </c>
      <c r="G170" s="18">
        <v>646000</v>
      </c>
      <c r="H170" s="19">
        <f t="shared" si="2"/>
        <v>-414.2399999999907</v>
      </c>
      <c r="I170" s="300"/>
    </row>
    <row r="171" spans="1:9" ht="12.75">
      <c r="A171" s="75" t="s">
        <v>102</v>
      </c>
      <c r="B171" s="42" t="s">
        <v>3</v>
      </c>
      <c r="C171" s="96" t="s">
        <v>2</v>
      </c>
      <c r="D171" s="8" t="s">
        <v>240</v>
      </c>
      <c r="E171" s="156" t="s">
        <v>104</v>
      </c>
      <c r="F171" s="18">
        <v>127968.64</v>
      </c>
      <c r="G171" s="18">
        <v>128000</v>
      </c>
      <c r="H171" s="19">
        <f t="shared" si="2"/>
        <v>31.360000000000582</v>
      </c>
      <c r="I171">
        <v>58</v>
      </c>
    </row>
    <row r="172" spans="1:8" ht="37.5" customHeight="1">
      <c r="A172" s="204" t="s">
        <v>262</v>
      </c>
      <c r="B172" s="206" t="s">
        <v>3</v>
      </c>
      <c r="C172" s="207" t="s">
        <v>2</v>
      </c>
      <c r="D172" s="189" t="s">
        <v>241</v>
      </c>
      <c r="E172" s="199"/>
      <c r="F172" s="200">
        <f>SUM(F173:F177)</f>
        <v>29102000</v>
      </c>
      <c r="G172" s="200">
        <f>SUM(G173:G177)</f>
        <v>40745000</v>
      </c>
      <c r="H172" s="19">
        <f t="shared" si="2"/>
        <v>11643000</v>
      </c>
    </row>
    <row r="173" spans="1:8" ht="25.5">
      <c r="A173" s="75" t="s">
        <v>106</v>
      </c>
      <c r="B173" s="42" t="s">
        <v>3</v>
      </c>
      <c r="C173" s="96" t="s">
        <v>2</v>
      </c>
      <c r="D173" s="8" t="s">
        <v>241</v>
      </c>
      <c r="E173" s="161" t="s">
        <v>107</v>
      </c>
      <c r="F173" s="18">
        <v>27072387.37</v>
      </c>
      <c r="G173" s="18">
        <v>38138000</v>
      </c>
      <c r="H173" s="19">
        <f t="shared" si="2"/>
        <v>11065612.629999999</v>
      </c>
    </row>
    <row r="174" spans="1:10" ht="25.5">
      <c r="A174" s="75" t="s">
        <v>109</v>
      </c>
      <c r="B174" s="42" t="s">
        <v>3</v>
      </c>
      <c r="C174" s="96" t="s">
        <v>2</v>
      </c>
      <c r="D174" s="8" t="s">
        <v>241</v>
      </c>
      <c r="E174" s="161" t="s">
        <v>108</v>
      </c>
      <c r="F174" s="18">
        <v>425046.18</v>
      </c>
      <c r="G174" s="18">
        <v>425000</v>
      </c>
      <c r="H174" s="19">
        <f t="shared" si="2"/>
        <v>-46.179999999993015</v>
      </c>
      <c r="J174" s="284"/>
    </row>
    <row r="175" spans="1:8" ht="16.5" customHeight="1">
      <c r="A175" s="75" t="s">
        <v>82</v>
      </c>
      <c r="B175" s="42" t="s">
        <v>3</v>
      </c>
      <c r="C175" s="96" t="s">
        <v>2</v>
      </c>
      <c r="D175" s="8" t="s">
        <v>241</v>
      </c>
      <c r="E175" s="161" t="s">
        <v>84</v>
      </c>
      <c r="F175" s="18">
        <v>2900</v>
      </c>
      <c r="G175" s="18"/>
      <c r="H175" s="19">
        <f t="shared" si="2"/>
        <v>-2900</v>
      </c>
    </row>
    <row r="176" spans="1:8" ht="25.5">
      <c r="A176" s="75" t="s">
        <v>110</v>
      </c>
      <c r="B176" s="42" t="s">
        <v>3</v>
      </c>
      <c r="C176" s="96" t="s">
        <v>2</v>
      </c>
      <c r="D176" s="8" t="s">
        <v>241</v>
      </c>
      <c r="E176" s="161" t="s">
        <v>85</v>
      </c>
      <c r="F176" s="18">
        <v>506666.45</v>
      </c>
      <c r="G176" s="18">
        <v>510000</v>
      </c>
      <c r="H176" s="19">
        <f t="shared" si="2"/>
        <v>3333.5499999999884</v>
      </c>
    </row>
    <row r="177" spans="1:8" ht="38.25">
      <c r="A177" s="185" t="s">
        <v>111</v>
      </c>
      <c r="B177" s="205" t="s">
        <v>3</v>
      </c>
      <c r="C177" s="96" t="s">
        <v>2</v>
      </c>
      <c r="D177" s="8" t="s">
        <v>241</v>
      </c>
      <c r="E177" s="161" t="s">
        <v>112</v>
      </c>
      <c r="F177" s="18">
        <v>1095000</v>
      </c>
      <c r="G177" s="18">
        <v>1672000</v>
      </c>
      <c r="H177" s="19">
        <f t="shared" si="2"/>
        <v>577000</v>
      </c>
    </row>
    <row r="178" spans="1:8" ht="66" customHeight="1">
      <c r="A178" s="31" t="s">
        <v>267</v>
      </c>
      <c r="B178" s="35" t="s">
        <v>3</v>
      </c>
      <c r="C178" s="66" t="s">
        <v>2</v>
      </c>
      <c r="D178" s="28" t="s">
        <v>242</v>
      </c>
      <c r="E178" s="149"/>
      <c r="F178" s="29">
        <f>F179+F180</f>
        <v>955819.51</v>
      </c>
      <c r="G178" s="29">
        <f>G179+G180</f>
        <v>956000</v>
      </c>
      <c r="H178" s="19">
        <f t="shared" si="2"/>
        <v>180.4899999999907</v>
      </c>
    </row>
    <row r="179" spans="1:8" ht="25.5">
      <c r="A179" s="12" t="s">
        <v>109</v>
      </c>
      <c r="B179" s="34" t="s">
        <v>3</v>
      </c>
      <c r="C179" s="64" t="s">
        <v>2</v>
      </c>
      <c r="D179" s="8" t="s">
        <v>242</v>
      </c>
      <c r="E179" s="156" t="s">
        <v>108</v>
      </c>
      <c r="F179" s="18">
        <v>855819.51</v>
      </c>
      <c r="G179" s="18">
        <v>856000</v>
      </c>
      <c r="H179" s="19">
        <f t="shared" si="2"/>
        <v>180.4899999999907</v>
      </c>
    </row>
    <row r="180" spans="1:8" ht="13.5" customHeight="1">
      <c r="A180" s="12" t="s">
        <v>81</v>
      </c>
      <c r="B180" s="34" t="s">
        <v>3</v>
      </c>
      <c r="C180" s="64" t="s">
        <v>2</v>
      </c>
      <c r="D180" s="8" t="s">
        <v>242</v>
      </c>
      <c r="E180" s="156" t="s">
        <v>80</v>
      </c>
      <c r="F180" s="18">
        <v>100000</v>
      </c>
      <c r="G180" s="18">
        <v>100000</v>
      </c>
      <c r="H180" s="19">
        <f t="shared" si="2"/>
        <v>0</v>
      </c>
    </row>
    <row r="181" spans="1:8" ht="81.75" customHeight="1">
      <c r="A181" s="31" t="s">
        <v>268</v>
      </c>
      <c r="B181" s="35" t="s">
        <v>3</v>
      </c>
      <c r="C181" s="66" t="s">
        <v>2</v>
      </c>
      <c r="D181" s="28" t="s">
        <v>243</v>
      </c>
      <c r="E181" s="149"/>
      <c r="F181" s="29">
        <f>SUM(F182:F184)</f>
        <v>644758.8200000001</v>
      </c>
      <c r="G181" s="29">
        <f>SUM(G182:G184)</f>
        <v>588000</v>
      </c>
      <c r="H181" s="19">
        <f t="shared" si="2"/>
        <v>-56758.820000000065</v>
      </c>
    </row>
    <row r="182" spans="1:8" ht="25.5">
      <c r="A182" s="75" t="s">
        <v>106</v>
      </c>
      <c r="B182" s="59" t="s">
        <v>3</v>
      </c>
      <c r="C182" s="8" t="s">
        <v>2</v>
      </c>
      <c r="D182" s="8" t="s">
        <v>243</v>
      </c>
      <c r="E182" s="8" t="s">
        <v>107</v>
      </c>
      <c r="F182" s="18">
        <v>150000</v>
      </c>
      <c r="G182" s="18">
        <v>150000</v>
      </c>
      <c r="H182" s="19">
        <f t="shared" si="2"/>
        <v>0</v>
      </c>
    </row>
    <row r="183" spans="1:8" ht="25.5">
      <c r="A183" s="75" t="s">
        <v>110</v>
      </c>
      <c r="B183" s="59" t="s">
        <v>3</v>
      </c>
      <c r="C183" s="8" t="s">
        <v>2</v>
      </c>
      <c r="D183" s="8" t="s">
        <v>243</v>
      </c>
      <c r="E183" s="8" t="s">
        <v>85</v>
      </c>
      <c r="F183" s="18">
        <v>494758.82</v>
      </c>
      <c r="G183" s="18">
        <v>438000</v>
      </c>
      <c r="H183" s="19">
        <f t="shared" si="2"/>
        <v>-56758.82000000001</v>
      </c>
    </row>
    <row r="184" spans="1:8" ht="17.25" customHeight="1">
      <c r="A184" s="12" t="s">
        <v>81</v>
      </c>
      <c r="B184" s="59" t="s">
        <v>3</v>
      </c>
      <c r="C184" s="8" t="s">
        <v>2</v>
      </c>
      <c r="D184" s="8" t="s">
        <v>243</v>
      </c>
      <c r="E184" s="8" t="s">
        <v>80</v>
      </c>
      <c r="F184" s="18"/>
      <c r="G184" s="18"/>
      <c r="H184" s="19">
        <f t="shared" si="2"/>
        <v>0</v>
      </c>
    </row>
    <row r="185" spans="1:8" ht="25.5">
      <c r="A185" s="195" t="s">
        <v>135</v>
      </c>
      <c r="B185" s="35" t="s">
        <v>3</v>
      </c>
      <c r="C185" s="66" t="s">
        <v>2</v>
      </c>
      <c r="D185" s="28" t="s">
        <v>244</v>
      </c>
      <c r="E185" s="149"/>
      <c r="F185" s="29">
        <f>F186</f>
        <v>320000</v>
      </c>
      <c r="G185" s="29">
        <f>G186</f>
        <v>0</v>
      </c>
      <c r="H185" s="19">
        <f t="shared" si="2"/>
        <v>-320000</v>
      </c>
    </row>
    <row r="186" spans="1:8" ht="28.5" customHeight="1">
      <c r="A186" s="12" t="s">
        <v>118</v>
      </c>
      <c r="B186" s="34" t="s">
        <v>3</v>
      </c>
      <c r="C186" s="64" t="s">
        <v>2</v>
      </c>
      <c r="D186" s="8" t="s">
        <v>244</v>
      </c>
      <c r="E186" s="8" t="s">
        <v>119</v>
      </c>
      <c r="F186" s="18">
        <v>320000</v>
      </c>
      <c r="G186" s="18"/>
      <c r="H186" s="19">
        <f t="shared" si="2"/>
        <v>-320000</v>
      </c>
    </row>
    <row r="187" spans="1:8" ht="28.5" customHeight="1">
      <c r="A187" s="195" t="s">
        <v>297</v>
      </c>
      <c r="B187" s="201" t="s">
        <v>3</v>
      </c>
      <c r="C187" s="198" t="s">
        <v>2</v>
      </c>
      <c r="D187" s="189" t="s">
        <v>296</v>
      </c>
      <c r="E187" s="199"/>
      <c r="F187" s="200">
        <f>F188</f>
        <v>1427387.27</v>
      </c>
      <c r="G187" s="200">
        <f>G188</f>
        <v>0</v>
      </c>
      <c r="H187" s="19">
        <f t="shared" si="2"/>
        <v>-1427387.27</v>
      </c>
    </row>
    <row r="188" spans="1:8" ht="28.5" customHeight="1">
      <c r="A188" s="75" t="s">
        <v>110</v>
      </c>
      <c r="B188" s="34" t="s">
        <v>3</v>
      </c>
      <c r="C188" s="64" t="s">
        <v>2</v>
      </c>
      <c r="D188" s="8" t="s">
        <v>296</v>
      </c>
      <c r="E188" s="156" t="s">
        <v>85</v>
      </c>
      <c r="F188" s="18">
        <v>1427387.27</v>
      </c>
      <c r="G188" s="18"/>
      <c r="H188" s="19">
        <f t="shared" si="2"/>
        <v>-1427387.27</v>
      </c>
    </row>
    <row r="189" spans="1:8" ht="31.5" customHeight="1">
      <c r="A189" s="31" t="s">
        <v>136</v>
      </c>
      <c r="B189" s="35" t="s">
        <v>3</v>
      </c>
      <c r="C189" s="66" t="s">
        <v>2</v>
      </c>
      <c r="D189" s="28" t="s">
        <v>137</v>
      </c>
      <c r="E189" s="149"/>
      <c r="F189" s="29">
        <f>F190</f>
        <v>35000</v>
      </c>
      <c r="G189" s="29">
        <f>G190</f>
        <v>35000</v>
      </c>
      <c r="H189" s="19">
        <f t="shared" si="2"/>
        <v>0</v>
      </c>
    </row>
    <row r="190" spans="1:8" ht="27.75" customHeight="1">
      <c r="A190" s="12" t="s">
        <v>118</v>
      </c>
      <c r="B190" s="34" t="s">
        <v>3</v>
      </c>
      <c r="C190" s="64" t="s">
        <v>2</v>
      </c>
      <c r="D190" s="8" t="s">
        <v>137</v>
      </c>
      <c r="E190" s="8" t="s">
        <v>119</v>
      </c>
      <c r="F190" s="18">
        <v>35000</v>
      </c>
      <c r="G190" s="18">
        <v>35000</v>
      </c>
      <c r="H190" s="19">
        <f t="shared" si="2"/>
        <v>0</v>
      </c>
    </row>
    <row r="191" spans="1:8" ht="14.25" customHeight="1">
      <c r="A191" s="26" t="s">
        <v>24</v>
      </c>
      <c r="B191" s="40" t="s">
        <v>3</v>
      </c>
      <c r="C191" s="93" t="s">
        <v>9</v>
      </c>
      <c r="D191" s="7"/>
      <c r="E191" s="171"/>
      <c r="F191" s="21">
        <f>F192+F194+F218+F196+F231+F204+F206+F227+F209+F233+F235+F237+F239+F241+F244+F248+F250</f>
        <v>194926577.88</v>
      </c>
      <c r="G191" s="21">
        <f>G192+G194+G218+G196+G231+G204+G206+G227+G209+G233+G235+G237+G239+G241+G244+G248+G250</f>
        <v>189808000</v>
      </c>
      <c r="H191" s="19">
        <f t="shared" si="2"/>
        <v>-5118577.879999995</v>
      </c>
    </row>
    <row r="192" spans="1:8" ht="12.75">
      <c r="A192" s="181" t="s">
        <v>161</v>
      </c>
      <c r="B192" s="208" t="s">
        <v>3</v>
      </c>
      <c r="C192" s="209" t="s">
        <v>9</v>
      </c>
      <c r="D192" s="182" t="s">
        <v>245</v>
      </c>
      <c r="E192" s="183"/>
      <c r="F192" s="184">
        <f>F193</f>
        <v>2630000</v>
      </c>
      <c r="G192" s="184">
        <f>G193</f>
        <v>2455000</v>
      </c>
      <c r="H192" s="19">
        <f t="shared" si="2"/>
        <v>-175000</v>
      </c>
    </row>
    <row r="193" spans="1:8" ht="25.5">
      <c r="A193" s="75" t="s">
        <v>110</v>
      </c>
      <c r="B193" s="42" t="s">
        <v>3</v>
      </c>
      <c r="C193" s="96" t="s">
        <v>9</v>
      </c>
      <c r="D193" s="8" t="s">
        <v>245</v>
      </c>
      <c r="E193" s="156" t="s">
        <v>85</v>
      </c>
      <c r="F193" s="18">
        <v>2630000</v>
      </c>
      <c r="G193" s="18">
        <f>2600000-145000</f>
        <v>2455000</v>
      </c>
      <c r="H193" s="19">
        <f t="shared" si="2"/>
        <v>-175000</v>
      </c>
    </row>
    <row r="194" spans="1:8" ht="12.75">
      <c r="A194" s="222" t="s">
        <v>164</v>
      </c>
      <c r="B194" s="62" t="s">
        <v>3</v>
      </c>
      <c r="C194" s="94" t="s">
        <v>9</v>
      </c>
      <c r="D194" s="11" t="s">
        <v>246</v>
      </c>
      <c r="E194" s="172"/>
      <c r="F194" s="17">
        <f>F195</f>
        <v>0</v>
      </c>
      <c r="G194" s="17">
        <f>G195</f>
        <v>0</v>
      </c>
      <c r="H194" s="19">
        <f t="shared" si="2"/>
        <v>0</v>
      </c>
    </row>
    <row r="195" spans="1:8" ht="25.5">
      <c r="A195" s="220" t="s">
        <v>110</v>
      </c>
      <c r="B195" s="205" t="s">
        <v>3</v>
      </c>
      <c r="C195" s="96" t="s">
        <v>9</v>
      </c>
      <c r="D195" s="8" t="s">
        <v>246</v>
      </c>
      <c r="E195" s="170" t="s">
        <v>85</v>
      </c>
      <c r="F195" s="18"/>
      <c r="G195" s="18"/>
      <c r="H195" s="19">
        <f t="shared" si="2"/>
        <v>0</v>
      </c>
    </row>
    <row r="196" spans="1:8" ht="17.25" customHeight="1">
      <c r="A196" s="25" t="s">
        <v>162</v>
      </c>
      <c r="B196" s="43" t="s">
        <v>3</v>
      </c>
      <c r="C196" s="94" t="s">
        <v>9</v>
      </c>
      <c r="D196" s="11" t="s">
        <v>247</v>
      </c>
      <c r="E196" s="172"/>
      <c r="F196" s="17">
        <f>SUM(F197:F203)</f>
        <v>29464394.49</v>
      </c>
      <c r="G196" s="17">
        <f>SUM(G197:G203)</f>
        <v>43904000</v>
      </c>
      <c r="H196" s="19">
        <f t="shared" si="2"/>
        <v>14439605.510000002</v>
      </c>
    </row>
    <row r="197" spans="1:9" ht="27.75" customHeight="1">
      <c r="A197" s="75" t="s">
        <v>106</v>
      </c>
      <c r="B197" s="42" t="s">
        <v>3</v>
      </c>
      <c r="C197" s="96" t="s">
        <v>9</v>
      </c>
      <c r="D197" s="8" t="s">
        <v>247</v>
      </c>
      <c r="E197" s="161" t="s">
        <v>107</v>
      </c>
      <c r="F197" s="18">
        <v>2171925.8</v>
      </c>
      <c r="G197" s="18">
        <v>8199000</v>
      </c>
      <c r="H197" s="19">
        <f>G197-F197</f>
        <v>6027074.2</v>
      </c>
      <c r="I197">
        <v>8199</v>
      </c>
    </row>
    <row r="198" spans="1:9" ht="25.5">
      <c r="A198" s="75" t="s">
        <v>109</v>
      </c>
      <c r="B198" s="42" t="s">
        <v>3</v>
      </c>
      <c r="C198" s="96" t="s">
        <v>9</v>
      </c>
      <c r="D198" s="8" t="s">
        <v>247</v>
      </c>
      <c r="E198" s="161" t="s">
        <v>108</v>
      </c>
      <c r="F198" s="18">
        <v>234950</v>
      </c>
      <c r="G198" s="18">
        <v>235000</v>
      </c>
      <c r="H198" s="19">
        <f t="shared" si="2"/>
        <v>50</v>
      </c>
      <c r="I198" s="300"/>
    </row>
    <row r="199" spans="1:10" ht="25.5">
      <c r="A199" s="75" t="s">
        <v>110</v>
      </c>
      <c r="B199" s="42" t="s">
        <v>3</v>
      </c>
      <c r="C199" s="96" t="s">
        <v>9</v>
      </c>
      <c r="D199" s="8" t="s">
        <v>247</v>
      </c>
      <c r="E199" s="161" t="s">
        <v>85</v>
      </c>
      <c r="F199" s="18">
        <v>13869488.83</v>
      </c>
      <c r="G199" s="18">
        <v>17179000</v>
      </c>
      <c r="H199" s="19">
        <f t="shared" si="2"/>
        <v>3309511.17</v>
      </c>
      <c r="I199">
        <v>17179</v>
      </c>
      <c r="J199" s="300"/>
    </row>
    <row r="200" spans="1:10" ht="40.5" customHeight="1">
      <c r="A200" s="185" t="s">
        <v>111</v>
      </c>
      <c r="B200" s="205" t="s">
        <v>3</v>
      </c>
      <c r="C200" s="96" t="s">
        <v>9</v>
      </c>
      <c r="D200" s="8" t="s">
        <v>247</v>
      </c>
      <c r="E200" s="161" t="s">
        <v>112</v>
      </c>
      <c r="F200" s="18">
        <v>11572490.86</v>
      </c>
      <c r="G200" s="18">
        <v>16675000</v>
      </c>
      <c r="H200" s="19">
        <f t="shared" si="2"/>
        <v>5102509.140000001</v>
      </c>
      <c r="I200">
        <v>16675</v>
      </c>
      <c r="J200" s="300"/>
    </row>
    <row r="201" spans="1:9" ht="12.75">
      <c r="A201" s="220" t="s">
        <v>105</v>
      </c>
      <c r="B201" s="205" t="s">
        <v>3</v>
      </c>
      <c r="C201" s="96" t="s">
        <v>9</v>
      </c>
      <c r="D201" s="8" t="s">
        <v>247</v>
      </c>
      <c r="E201" s="161" t="s">
        <v>101</v>
      </c>
      <c r="F201" s="18">
        <v>265967.81</v>
      </c>
      <c r="G201" s="18">
        <v>266000</v>
      </c>
      <c r="H201" s="19">
        <f t="shared" si="2"/>
        <v>32.19000000000233</v>
      </c>
      <c r="I201">
        <v>118</v>
      </c>
    </row>
    <row r="202" spans="1:10" ht="12.75">
      <c r="A202" s="220" t="s">
        <v>100</v>
      </c>
      <c r="B202" s="205" t="s">
        <v>3</v>
      </c>
      <c r="C202" s="96" t="s">
        <v>9</v>
      </c>
      <c r="D202" s="8" t="s">
        <v>247</v>
      </c>
      <c r="E202" s="156" t="s">
        <v>103</v>
      </c>
      <c r="F202" s="18">
        <v>1209712.51</v>
      </c>
      <c r="G202" s="18">
        <v>1210000</v>
      </c>
      <c r="H202" s="19">
        <f t="shared" si="2"/>
        <v>287.4899999999907</v>
      </c>
      <c r="I202">
        <v>910</v>
      </c>
      <c r="J202" s="300"/>
    </row>
    <row r="203" spans="1:10" ht="12.75">
      <c r="A203" s="220" t="s">
        <v>102</v>
      </c>
      <c r="B203" s="205" t="s">
        <v>3</v>
      </c>
      <c r="C203" s="96" t="s">
        <v>9</v>
      </c>
      <c r="D203" s="8" t="s">
        <v>247</v>
      </c>
      <c r="E203" s="156" t="s">
        <v>104</v>
      </c>
      <c r="F203" s="18">
        <v>139858.68</v>
      </c>
      <c r="G203" s="18">
        <v>140000</v>
      </c>
      <c r="H203" s="19">
        <f t="shared" si="2"/>
        <v>141.32000000000698</v>
      </c>
      <c r="I203">
        <v>93</v>
      </c>
      <c r="J203" s="300"/>
    </row>
    <row r="204" spans="1:8" ht="27.75" customHeight="1">
      <c r="A204" s="222" t="s">
        <v>163</v>
      </c>
      <c r="B204" s="62" t="s">
        <v>3</v>
      </c>
      <c r="C204" s="94" t="s">
        <v>9</v>
      </c>
      <c r="D204" s="11" t="s">
        <v>248</v>
      </c>
      <c r="E204" s="172"/>
      <c r="F204" s="17">
        <f>F205</f>
        <v>18000000</v>
      </c>
      <c r="G204" s="17">
        <f>G205</f>
        <v>19578000</v>
      </c>
      <c r="H204" s="19">
        <f t="shared" si="2"/>
        <v>1578000</v>
      </c>
    </row>
    <row r="205" spans="1:10" ht="43.5" customHeight="1">
      <c r="A205" s="185" t="s">
        <v>111</v>
      </c>
      <c r="B205" s="205" t="s">
        <v>3</v>
      </c>
      <c r="C205" s="96" t="s">
        <v>9</v>
      </c>
      <c r="D205" s="8" t="s">
        <v>248</v>
      </c>
      <c r="E205" s="170" t="s">
        <v>112</v>
      </c>
      <c r="F205" s="18">
        <v>18000000</v>
      </c>
      <c r="G205" s="18">
        <v>19578000</v>
      </c>
      <c r="H205" s="19">
        <f t="shared" si="2"/>
        <v>1578000</v>
      </c>
      <c r="I205">
        <v>19578</v>
      </c>
      <c r="J205" s="300"/>
    </row>
    <row r="206" spans="1:8" ht="63.75" customHeight="1">
      <c r="A206" s="31" t="s">
        <v>267</v>
      </c>
      <c r="B206" s="35" t="s">
        <v>3</v>
      </c>
      <c r="C206" s="66" t="s">
        <v>9</v>
      </c>
      <c r="D206" s="28" t="s">
        <v>242</v>
      </c>
      <c r="E206" s="149"/>
      <c r="F206" s="29">
        <f>F207+F208</f>
        <v>3936180.49</v>
      </c>
      <c r="G206" s="29">
        <f>G207+G208</f>
        <v>3609000</v>
      </c>
      <c r="H206" s="19">
        <f t="shared" si="2"/>
        <v>-327180.4900000002</v>
      </c>
    </row>
    <row r="207" spans="1:8" ht="21.75" customHeight="1">
      <c r="A207" s="12" t="s">
        <v>109</v>
      </c>
      <c r="B207" s="34" t="s">
        <v>3</v>
      </c>
      <c r="C207" s="64" t="s">
        <v>9</v>
      </c>
      <c r="D207" s="8" t="s">
        <v>242</v>
      </c>
      <c r="E207" s="156" t="s">
        <v>108</v>
      </c>
      <c r="F207" s="22">
        <v>2936180.49</v>
      </c>
      <c r="G207" s="22">
        <v>2800000</v>
      </c>
      <c r="H207" s="19">
        <f t="shared" si="2"/>
        <v>-136180.49000000022</v>
      </c>
    </row>
    <row r="208" spans="1:8" ht="18" customHeight="1">
      <c r="A208" s="12" t="s">
        <v>81</v>
      </c>
      <c r="B208" s="34" t="s">
        <v>3</v>
      </c>
      <c r="C208" s="64" t="s">
        <v>9</v>
      </c>
      <c r="D208" s="8" t="s">
        <v>242</v>
      </c>
      <c r="E208" s="156" t="s">
        <v>80</v>
      </c>
      <c r="F208" s="18">
        <v>1000000</v>
      </c>
      <c r="G208" s="18">
        <v>809000</v>
      </c>
      <c r="H208" s="19">
        <f t="shared" si="2"/>
        <v>-191000</v>
      </c>
    </row>
    <row r="209" spans="1:8" ht="66.75" customHeight="1">
      <c r="A209" s="143" t="s">
        <v>356</v>
      </c>
      <c r="B209" s="210" t="s">
        <v>3</v>
      </c>
      <c r="C209" s="94" t="s">
        <v>9</v>
      </c>
      <c r="D209" s="182" t="s">
        <v>249</v>
      </c>
      <c r="E209" s="172"/>
      <c r="F209" s="17">
        <f>SUM(F210:F217)</f>
        <v>119251999.99999999</v>
      </c>
      <c r="G209" s="17">
        <f>SUM(G210:G217)</f>
        <v>113610000</v>
      </c>
      <c r="H209" s="19">
        <f t="shared" si="2"/>
        <v>-5641999.999999985</v>
      </c>
    </row>
    <row r="210" spans="1:8" ht="25.5">
      <c r="A210" s="75" t="s">
        <v>106</v>
      </c>
      <c r="B210" s="59" t="s">
        <v>3</v>
      </c>
      <c r="C210" s="8" t="s">
        <v>9</v>
      </c>
      <c r="D210" s="8" t="s">
        <v>249</v>
      </c>
      <c r="E210" s="161" t="s">
        <v>107</v>
      </c>
      <c r="F210" s="18">
        <v>61381374.56</v>
      </c>
      <c r="G210" s="18">
        <v>57797000</v>
      </c>
      <c r="H210" s="19">
        <f aca="true" t="shared" si="3" ref="H210:H300">G210-F210</f>
        <v>-3584374.5600000024</v>
      </c>
    </row>
    <row r="211" spans="1:8" ht="25.5">
      <c r="A211" s="75" t="s">
        <v>109</v>
      </c>
      <c r="B211" s="59" t="s">
        <v>3</v>
      </c>
      <c r="C211" s="8" t="s">
        <v>9</v>
      </c>
      <c r="D211" s="8" t="s">
        <v>249</v>
      </c>
      <c r="E211" s="161" t="s">
        <v>108</v>
      </c>
      <c r="F211" s="18">
        <v>753344.96</v>
      </c>
      <c r="G211" s="18">
        <v>753000</v>
      </c>
      <c r="H211" s="19">
        <f t="shared" si="3"/>
        <v>-344.95999999996275</v>
      </c>
    </row>
    <row r="212" spans="1:8" ht="25.5">
      <c r="A212" s="75" t="s">
        <v>82</v>
      </c>
      <c r="B212" s="59" t="s">
        <v>3</v>
      </c>
      <c r="C212" s="8" t="s">
        <v>9</v>
      </c>
      <c r="D212" s="8" t="s">
        <v>249</v>
      </c>
      <c r="E212" s="161" t="s">
        <v>84</v>
      </c>
      <c r="F212" s="18"/>
      <c r="G212" s="18"/>
      <c r="H212" s="19">
        <f t="shared" si="3"/>
        <v>0</v>
      </c>
    </row>
    <row r="213" spans="1:8" ht="25.5">
      <c r="A213" s="75" t="s">
        <v>110</v>
      </c>
      <c r="B213" s="59" t="s">
        <v>3</v>
      </c>
      <c r="C213" s="8" t="s">
        <v>9</v>
      </c>
      <c r="D213" s="8" t="s">
        <v>249</v>
      </c>
      <c r="E213" s="161" t="s">
        <v>85</v>
      </c>
      <c r="F213" s="18">
        <v>2818326.83</v>
      </c>
      <c r="G213" s="18">
        <v>2800000</v>
      </c>
      <c r="H213" s="19">
        <f t="shared" si="3"/>
        <v>-18326.830000000075</v>
      </c>
    </row>
    <row r="214" spans="1:8" ht="42" customHeight="1">
      <c r="A214" s="185" t="s">
        <v>111</v>
      </c>
      <c r="B214" s="59" t="s">
        <v>3</v>
      </c>
      <c r="C214" s="8" t="s">
        <v>9</v>
      </c>
      <c r="D214" s="8" t="s">
        <v>249</v>
      </c>
      <c r="E214" s="161" t="s">
        <v>112</v>
      </c>
      <c r="F214" s="18">
        <v>54231000</v>
      </c>
      <c r="G214" s="18">
        <v>52200000</v>
      </c>
      <c r="H214" s="19">
        <f t="shared" si="3"/>
        <v>-2031000</v>
      </c>
    </row>
    <row r="215" spans="1:8" ht="12.75">
      <c r="A215" s="75" t="s">
        <v>105</v>
      </c>
      <c r="B215" s="59" t="s">
        <v>3</v>
      </c>
      <c r="C215" s="8" t="s">
        <v>9</v>
      </c>
      <c r="D215" s="8" t="s">
        <v>249</v>
      </c>
      <c r="E215" s="161" t="s">
        <v>101</v>
      </c>
      <c r="F215" s="18"/>
      <c r="G215" s="18"/>
      <c r="H215" s="19">
        <f t="shared" si="3"/>
        <v>0</v>
      </c>
    </row>
    <row r="216" spans="1:8" ht="12.75">
      <c r="A216" s="75" t="s">
        <v>100</v>
      </c>
      <c r="B216" s="59" t="s">
        <v>3</v>
      </c>
      <c r="C216" s="8" t="s">
        <v>9</v>
      </c>
      <c r="D216" s="8" t="s">
        <v>249</v>
      </c>
      <c r="E216" s="156" t="s">
        <v>103</v>
      </c>
      <c r="F216" s="18">
        <v>8091.94</v>
      </c>
      <c r="G216" s="18">
        <v>8000</v>
      </c>
      <c r="H216" s="19">
        <f t="shared" si="3"/>
        <v>-91.9399999999996</v>
      </c>
    </row>
    <row r="217" spans="1:10" ht="18" customHeight="1">
      <c r="A217" s="75" t="s">
        <v>102</v>
      </c>
      <c r="B217" s="59" t="s">
        <v>3</v>
      </c>
      <c r="C217" s="8" t="s">
        <v>9</v>
      </c>
      <c r="D217" s="8" t="s">
        <v>249</v>
      </c>
      <c r="E217" s="156" t="s">
        <v>104</v>
      </c>
      <c r="F217" s="18">
        <v>59861.71</v>
      </c>
      <c r="G217" s="18">
        <v>52000</v>
      </c>
      <c r="H217" s="19">
        <f t="shared" si="3"/>
        <v>-7861.709999999999</v>
      </c>
      <c r="J217" s="284"/>
    </row>
    <row r="218" spans="1:8" ht="51">
      <c r="A218" s="31" t="s">
        <v>48</v>
      </c>
      <c r="B218" s="41" t="s">
        <v>3</v>
      </c>
      <c r="C218" s="95" t="s">
        <v>9</v>
      </c>
      <c r="D218" s="28" t="s">
        <v>250</v>
      </c>
      <c r="E218" s="169"/>
      <c r="F218" s="29">
        <f>SUM(F219:F226)</f>
        <v>11180000</v>
      </c>
      <c r="G218" s="29">
        <f>SUM(G219:G226)</f>
        <v>1021000</v>
      </c>
      <c r="H218" s="19">
        <f t="shared" si="3"/>
        <v>-10159000</v>
      </c>
    </row>
    <row r="219" spans="1:8" ht="25.5">
      <c r="A219" s="75" t="s">
        <v>106</v>
      </c>
      <c r="B219" s="42" t="s">
        <v>3</v>
      </c>
      <c r="C219" s="96" t="s">
        <v>9</v>
      </c>
      <c r="D219" s="8" t="s">
        <v>250</v>
      </c>
      <c r="E219" s="161" t="s">
        <v>107</v>
      </c>
      <c r="F219" s="18">
        <v>7477053.5</v>
      </c>
      <c r="G219" s="18">
        <v>1021000</v>
      </c>
      <c r="H219" s="19">
        <f t="shared" si="3"/>
        <v>-6456053.5</v>
      </c>
    </row>
    <row r="220" spans="1:8" ht="25.5">
      <c r="A220" s="75" t="s">
        <v>109</v>
      </c>
      <c r="B220" s="42" t="s">
        <v>3</v>
      </c>
      <c r="C220" s="96" t="s">
        <v>9</v>
      </c>
      <c r="D220" s="8" t="s">
        <v>250</v>
      </c>
      <c r="E220" s="161" t="s">
        <v>108</v>
      </c>
      <c r="F220" s="18">
        <v>130633.2</v>
      </c>
      <c r="G220" s="18"/>
      <c r="H220" s="19">
        <f t="shared" si="3"/>
        <v>-130633.2</v>
      </c>
    </row>
    <row r="221" spans="1:8" ht="21" customHeight="1">
      <c r="A221" s="75" t="s">
        <v>82</v>
      </c>
      <c r="B221" s="42" t="s">
        <v>3</v>
      </c>
      <c r="C221" s="96" t="s">
        <v>9</v>
      </c>
      <c r="D221" s="8" t="s">
        <v>250</v>
      </c>
      <c r="E221" s="161" t="s">
        <v>84</v>
      </c>
      <c r="F221" s="18"/>
      <c r="G221" s="18"/>
      <c r="H221" s="19">
        <f t="shared" si="3"/>
        <v>0</v>
      </c>
    </row>
    <row r="222" spans="1:8" ht="32.25" customHeight="1">
      <c r="A222" s="75" t="s">
        <v>110</v>
      </c>
      <c r="B222" s="42" t="s">
        <v>3</v>
      </c>
      <c r="C222" s="96" t="s">
        <v>9</v>
      </c>
      <c r="D222" s="8" t="s">
        <v>250</v>
      </c>
      <c r="E222" s="161" t="s">
        <v>85</v>
      </c>
      <c r="F222" s="18">
        <v>3151446.01</v>
      </c>
      <c r="G222" s="18"/>
      <c r="H222" s="19">
        <f t="shared" si="3"/>
        <v>-3151446.01</v>
      </c>
    </row>
    <row r="223" spans="1:8" ht="25.5">
      <c r="A223" s="75" t="s">
        <v>118</v>
      </c>
      <c r="B223" s="42" t="s">
        <v>3</v>
      </c>
      <c r="C223" s="96" t="s">
        <v>9</v>
      </c>
      <c r="D223" s="8" t="s">
        <v>250</v>
      </c>
      <c r="E223" s="161" t="s">
        <v>119</v>
      </c>
      <c r="F223" s="18">
        <v>340216.74</v>
      </c>
      <c r="G223" s="18"/>
      <c r="H223" s="19">
        <f t="shared" si="3"/>
        <v>-340216.74</v>
      </c>
    </row>
    <row r="224" spans="1:8" ht="71.25" customHeight="1">
      <c r="A224" s="75" t="s">
        <v>105</v>
      </c>
      <c r="B224" s="42" t="s">
        <v>3</v>
      </c>
      <c r="C224" s="96" t="s">
        <v>9</v>
      </c>
      <c r="D224" s="8" t="s">
        <v>250</v>
      </c>
      <c r="E224" s="156" t="s">
        <v>101</v>
      </c>
      <c r="F224" s="18">
        <v>3963.2</v>
      </c>
      <c r="G224" s="18"/>
      <c r="H224" s="19">
        <f>G224-F224</f>
        <v>-3963.2</v>
      </c>
    </row>
    <row r="225" spans="1:8" ht="24.75" customHeight="1">
      <c r="A225" s="75" t="s">
        <v>100</v>
      </c>
      <c r="B225" s="42" t="s">
        <v>3</v>
      </c>
      <c r="C225" s="96" t="s">
        <v>9</v>
      </c>
      <c r="D225" s="8" t="s">
        <v>250</v>
      </c>
      <c r="E225" s="156" t="s">
        <v>103</v>
      </c>
      <c r="F225" s="18">
        <v>74497</v>
      </c>
      <c r="G225" s="18"/>
      <c r="H225" s="19">
        <f t="shared" si="3"/>
        <v>-74497</v>
      </c>
    </row>
    <row r="226" spans="1:8" ht="15.75" customHeight="1">
      <c r="A226" s="75" t="s">
        <v>102</v>
      </c>
      <c r="B226" s="42" t="s">
        <v>3</v>
      </c>
      <c r="C226" s="96" t="s">
        <v>9</v>
      </c>
      <c r="D226" s="8" t="s">
        <v>250</v>
      </c>
      <c r="E226" s="156" t="s">
        <v>104</v>
      </c>
      <c r="F226" s="18">
        <v>2190.35</v>
      </c>
      <c r="G226" s="18"/>
      <c r="H226" s="19">
        <f t="shared" si="3"/>
        <v>-2190.35</v>
      </c>
    </row>
    <row r="227" spans="1:8" ht="81" customHeight="1">
      <c r="A227" s="31" t="s">
        <v>268</v>
      </c>
      <c r="B227" s="35" t="s">
        <v>3</v>
      </c>
      <c r="C227" s="66" t="s">
        <v>9</v>
      </c>
      <c r="D227" s="28" t="s">
        <v>243</v>
      </c>
      <c r="E227" s="149"/>
      <c r="F227" s="29">
        <f>SUM(F228:F230)</f>
        <v>40241.18</v>
      </c>
      <c r="G227" s="29">
        <f>SUM(G228:G230)</f>
        <v>40000</v>
      </c>
      <c r="H227" s="19">
        <f t="shared" si="3"/>
        <v>-241.1800000000003</v>
      </c>
    </row>
    <row r="228" spans="1:8" ht="25.5">
      <c r="A228" s="75" t="s">
        <v>106</v>
      </c>
      <c r="B228" s="59" t="s">
        <v>3</v>
      </c>
      <c r="C228" s="8" t="s">
        <v>9</v>
      </c>
      <c r="D228" s="8" t="s">
        <v>243</v>
      </c>
      <c r="E228" s="8" t="s">
        <v>107</v>
      </c>
      <c r="F228" s="18"/>
      <c r="G228" s="18"/>
      <c r="H228" s="19">
        <f t="shared" si="3"/>
        <v>0</v>
      </c>
    </row>
    <row r="229" spans="1:8" ht="21" customHeight="1">
      <c r="A229" s="75" t="s">
        <v>110</v>
      </c>
      <c r="B229" s="59" t="s">
        <v>3</v>
      </c>
      <c r="C229" s="8" t="s">
        <v>9</v>
      </c>
      <c r="D229" s="8" t="s">
        <v>243</v>
      </c>
      <c r="E229" s="8" t="s">
        <v>85</v>
      </c>
      <c r="F229" s="18">
        <v>15780</v>
      </c>
      <c r="G229" s="18">
        <v>16000</v>
      </c>
      <c r="H229" s="19">
        <f t="shared" si="3"/>
        <v>220</v>
      </c>
    </row>
    <row r="230" spans="1:8" ht="18.75" customHeight="1">
      <c r="A230" s="12" t="s">
        <v>81</v>
      </c>
      <c r="B230" s="59" t="s">
        <v>3</v>
      </c>
      <c r="C230" s="8" t="s">
        <v>9</v>
      </c>
      <c r="D230" s="8" t="s">
        <v>243</v>
      </c>
      <c r="E230" s="8" t="s">
        <v>80</v>
      </c>
      <c r="F230" s="18">
        <v>24461.18</v>
      </c>
      <c r="G230" s="18">
        <v>24000</v>
      </c>
      <c r="H230" s="19">
        <f t="shared" si="3"/>
        <v>-461.1800000000003</v>
      </c>
    </row>
    <row r="231" spans="1:8" ht="30.75" customHeight="1">
      <c r="A231" s="221" t="s">
        <v>297</v>
      </c>
      <c r="B231" s="58" t="s">
        <v>3</v>
      </c>
      <c r="C231" s="66" t="s">
        <v>9</v>
      </c>
      <c r="D231" s="28" t="s">
        <v>296</v>
      </c>
      <c r="E231" s="149"/>
      <c r="F231" s="29">
        <f>F232</f>
        <v>4112612.73</v>
      </c>
      <c r="G231" s="29">
        <f>G232</f>
        <v>0</v>
      </c>
      <c r="H231" s="19">
        <f t="shared" si="3"/>
        <v>-4112612.73</v>
      </c>
    </row>
    <row r="232" spans="1:8" ht="30" customHeight="1">
      <c r="A232" s="220" t="s">
        <v>110</v>
      </c>
      <c r="B232" s="59" t="s">
        <v>3</v>
      </c>
      <c r="C232" s="64" t="s">
        <v>9</v>
      </c>
      <c r="D232" s="8" t="s">
        <v>296</v>
      </c>
      <c r="E232" s="8" t="s">
        <v>85</v>
      </c>
      <c r="F232" s="18">
        <v>4112612.73</v>
      </c>
      <c r="G232" s="18"/>
      <c r="H232" s="19">
        <f t="shared" si="3"/>
        <v>-4112612.73</v>
      </c>
    </row>
    <row r="233" spans="1:8" ht="59.25" customHeight="1">
      <c r="A233" s="303" t="s">
        <v>298</v>
      </c>
      <c r="B233" s="58" t="s">
        <v>3</v>
      </c>
      <c r="C233" s="66" t="s">
        <v>9</v>
      </c>
      <c r="D233" s="28" t="s">
        <v>299</v>
      </c>
      <c r="E233" s="149"/>
      <c r="F233" s="29">
        <f>F234</f>
        <v>876000</v>
      </c>
      <c r="G233" s="29">
        <f>G234</f>
        <v>0</v>
      </c>
      <c r="H233" s="19">
        <f>G233-F233</f>
        <v>-876000</v>
      </c>
    </row>
    <row r="234" spans="1:8" ht="20.25" customHeight="1">
      <c r="A234" s="12" t="s">
        <v>81</v>
      </c>
      <c r="B234" s="59" t="s">
        <v>3</v>
      </c>
      <c r="C234" s="64" t="s">
        <v>9</v>
      </c>
      <c r="D234" s="8" t="s">
        <v>299</v>
      </c>
      <c r="E234" s="8" t="s">
        <v>80</v>
      </c>
      <c r="F234" s="18">
        <v>876000</v>
      </c>
      <c r="G234" s="18"/>
      <c r="H234" s="19">
        <f>G234-F234</f>
        <v>-876000</v>
      </c>
    </row>
    <row r="235" spans="1:8" ht="39.75" customHeight="1">
      <c r="A235" s="211" t="s">
        <v>138</v>
      </c>
      <c r="B235" s="210" t="s">
        <v>3</v>
      </c>
      <c r="C235" s="94" t="s">
        <v>9</v>
      </c>
      <c r="D235" s="182" t="s">
        <v>251</v>
      </c>
      <c r="E235" s="172"/>
      <c r="F235" s="17">
        <f>F236</f>
        <v>73000</v>
      </c>
      <c r="G235" s="17">
        <f>G236</f>
        <v>0</v>
      </c>
      <c r="H235" s="19">
        <f t="shared" si="3"/>
        <v>-73000</v>
      </c>
    </row>
    <row r="236" spans="1:8" ht="27.75" customHeight="1">
      <c r="A236" s="75" t="s">
        <v>106</v>
      </c>
      <c r="B236" s="59" t="s">
        <v>3</v>
      </c>
      <c r="C236" s="8" t="s">
        <v>9</v>
      </c>
      <c r="D236" s="8" t="s">
        <v>251</v>
      </c>
      <c r="E236" s="161" t="s">
        <v>107</v>
      </c>
      <c r="F236" s="18">
        <v>73000</v>
      </c>
      <c r="G236" s="18"/>
      <c r="H236" s="19">
        <f t="shared" si="3"/>
        <v>-73000</v>
      </c>
    </row>
    <row r="237" spans="1:8" ht="27.75" customHeight="1">
      <c r="A237" s="304" t="s">
        <v>375</v>
      </c>
      <c r="B237" s="305" t="s">
        <v>3</v>
      </c>
      <c r="C237" s="297" t="s">
        <v>9</v>
      </c>
      <c r="D237" s="279" t="s">
        <v>376</v>
      </c>
      <c r="E237" s="298"/>
      <c r="F237" s="299">
        <f>F238</f>
        <v>1092665</v>
      </c>
      <c r="G237" s="299">
        <f>G238</f>
        <v>0</v>
      </c>
      <c r="H237" s="19">
        <f t="shared" si="3"/>
        <v>-1092665</v>
      </c>
    </row>
    <row r="238" spans="1:8" ht="27.75" customHeight="1">
      <c r="A238" s="75" t="s">
        <v>110</v>
      </c>
      <c r="B238" s="302" t="s">
        <v>3</v>
      </c>
      <c r="C238" s="64" t="s">
        <v>9</v>
      </c>
      <c r="D238" s="8" t="s">
        <v>376</v>
      </c>
      <c r="E238" s="161" t="s">
        <v>85</v>
      </c>
      <c r="F238" s="18">
        <v>1092665</v>
      </c>
      <c r="G238" s="18"/>
      <c r="H238" s="19">
        <f t="shared" si="3"/>
        <v>-1092665</v>
      </c>
    </row>
    <row r="239" spans="1:8" ht="42" customHeight="1">
      <c r="A239" s="304" t="s">
        <v>377</v>
      </c>
      <c r="B239" s="305" t="s">
        <v>3</v>
      </c>
      <c r="C239" s="297" t="s">
        <v>9</v>
      </c>
      <c r="D239" s="279" t="s">
        <v>378</v>
      </c>
      <c r="E239" s="298"/>
      <c r="F239" s="299">
        <f>F240</f>
        <v>468285</v>
      </c>
      <c r="G239" s="299">
        <f>G240</f>
        <v>0</v>
      </c>
      <c r="H239" s="19">
        <f>G239-F239</f>
        <v>-468285</v>
      </c>
    </row>
    <row r="240" spans="1:8" ht="27.75" customHeight="1">
      <c r="A240" s="75" t="s">
        <v>110</v>
      </c>
      <c r="B240" s="302" t="s">
        <v>3</v>
      </c>
      <c r="C240" s="64" t="s">
        <v>9</v>
      </c>
      <c r="D240" s="8" t="s">
        <v>378</v>
      </c>
      <c r="E240" s="161" t="s">
        <v>85</v>
      </c>
      <c r="F240" s="18">
        <v>468285</v>
      </c>
      <c r="G240" s="18"/>
      <c r="H240" s="19">
        <f>G240-F240</f>
        <v>-468285</v>
      </c>
    </row>
    <row r="241" spans="1:8" ht="25.5">
      <c r="A241" s="211" t="s">
        <v>139</v>
      </c>
      <c r="B241" s="210" t="s">
        <v>3</v>
      </c>
      <c r="C241" s="94" t="s">
        <v>9</v>
      </c>
      <c r="D241" s="182" t="s">
        <v>140</v>
      </c>
      <c r="E241" s="172"/>
      <c r="F241" s="17">
        <f>F242+F243</f>
        <v>590000</v>
      </c>
      <c r="G241" s="17">
        <f>G242+G243</f>
        <v>590000</v>
      </c>
      <c r="H241" s="19">
        <f t="shared" si="3"/>
        <v>0</v>
      </c>
    </row>
    <row r="242" spans="1:8" ht="25.5">
      <c r="A242" s="75" t="s">
        <v>110</v>
      </c>
      <c r="B242" s="59" t="s">
        <v>3</v>
      </c>
      <c r="C242" s="8" t="s">
        <v>9</v>
      </c>
      <c r="D242" s="8" t="s">
        <v>140</v>
      </c>
      <c r="E242" s="161" t="s">
        <v>85</v>
      </c>
      <c r="F242" s="18">
        <f>257140+31860</f>
        <v>289000</v>
      </c>
      <c r="G242" s="18">
        <f>257140+31860</f>
        <v>289000</v>
      </c>
      <c r="H242" s="19">
        <f t="shared" si="3"/>
        <v>0</v>
      </c>
    </row>
    <row r="243" spans="1:8" ht="12.75">
      <c r="A243" s="12" t="s">
        <v>81</v>
      </c>
      <c r="B243" s="59" t="s">
        <v>3</v>
      </c>
      <c r="C243" s="8" t="s">
        <v>9</v>
      </c>
      <c r="D243" s="8" t="s">
        <v>140</v>
      </c>
      <c r="E243" s="161" t="s">
        <v>80</v>
      </c>
      <c r="F243" s="18">
        <v>301000</v>
      </c>
      <c r="G243" s="18">
        <v>301000</v>
      </c>
      <c r="H243" s="19">
        <f t="shared" si="3"/>
        <v>0</v>
      </c>
    </row>
    <row r="244" spans="1:8" ht="27" customHeight="1">
      <c r="A244" s="221" t="s">
        <v>379</v>
      </c>
      <c r="B244" s="58" t="s">
        <v>3</v>
      </c>
      <c r="C244" s="66" t="s">
        <v>9</v>
      </c>
      <c r="D244" s="28" t="s">
        <v>380</v>
      </c>
      <c r="E244" s="149"/>
      <c r="F244" s="29">
        <f>SUM(F245:F247)</f>
        <v>3111865.99</v>
      </c>
      <c r="G244" s="29">
        <f>SUM(G245:G247)</f>
        <v>5001000</v>
      </c>
      <c r="H244" s="19">
        <f>G244-F244</f>
        <v>1889134.0099999998</v>
      </c>
    </row>
    <row r="245" spans="1:8" ht="25.5">
      <c r="A245" s="75" t="s">
        <v>106</v>
      </c>
      <c r="B245" s="59" t="s">
        <v>3</v>
      </c>
      <c r="C245" s="64" t="s">
        <v>9</v>
      </c>
      <c r="D245" s="8" t="s">
        <v>380</v>
      </c>
      <c r="E245" s="161" t="s">
        <v>107</v>
      </c>
      <c r="F245" s="18">
        <v>1243798.55</v>
      </c>
      <c r="G245" s="18">
        <v>2000000</v>
      </c>
      <c r="H245" s="19">
        <f>G245-F245</f>
        <v>756201.45</v>
      </c>
    </row>
    <row r="246" spans="1:8" ht="25.5">
      <c r="A246" s="75" t="s">
        <v>109</v>
      </c>
      <c r="B246" s="59" t="s">
        <v>3</v>
      </c>
      <c r="C246" s="64" t="s">
        <v>9</v>
      </c>
      <c r="D246" s="8" t="s">
        <v>380</v>
      </c>
      <c r="E246" s="161" t="s">
        <v>108</v>
      </c>
      <c r="F246" s="18">
        <v>120.56</v>
      </c>
      <c r="G246" s="18">
        <v>1000</v>
      </c>
      <c r="H246" s="19">
        <f>G246-F246</f>
        <v>879.44</v>
      </c>
    </row>
    <row r="247" spans="1:8" ht="38.25">
      <c r="A247" s="185" t="s">
        <v>111</v>
      </c>
      <c r="B247" s="59" t="s">
        <v>3</v>
      </c>
      <c r="C247" s="64" t="s">
        <v>9</v>
      </c>
      <c r="D247" s="8" t="s">
        <v>380</v>
      </c>
      <c r="E247" s="161" t="s">
        <v>112</v>
      </c>
      <c r="F247" s="18">
        <v>1867946.88</v>
      </c>
      <c r="G247" s="18">
        <v>3000000</v>
      </c>
      <c r="H247" s="19">
        <f>G247-F247</f>
        <v>1132053.12</v>
      </c>
    </row>
    <row r="248" spans="1:8" ht="63.75">
      <c r="A248" s="221" t="s">
        <v>300</v>
      </c>
      <c r="B248" s="58" t="s">
        <v>3</v>
      </c>
      <c r="C248" s="66" t="s">
        <v>9</v>
      </c>
      <c r="D248" s="28" t="s">
        <v>301</v>
      </c>
      <c r="E248" s="149"/>
      <c r="F248" s="29">
        <f>F249</f>
        <v>97333</v>
      </c>
      <c r="G248" s="29">
        <f>G249</f>
        <v>0</v>
      </c>
      <c r="H248" s="19">
        <f t="shared" si="3"/>
        <v>-97333</v>
      </c>
    </row>
    <row r="249" spans="1:8" ht="12.75">
      <c r="A249" s="12" t="s">
        <v>81</v>
      </c>
      <c r="B249" s="59" t="s">
        <v>3</v>
      </c>
      <c r="C249" s="64" t="s">
        <v>9</v>
      </c>
      <c r="D249" s="8" t="s">
        <v>301</v>
      </c>
      <c r="E249" s="8" t="s">
        <v>80</v>
      </c>
      <c r="F249" s="18">
        <v>97333</v>
      </c>
      <c r="G249" s="18"/>
      <c r="H249" s="19">
        <f t="shared" si="3"/>
        <v>-97333</v>
      </c>
    </row>
    <row r="250" spans="1:8" ht="57" customHeight="1">
      <c r="A250" s="304" t="s">
        <v>381</v>
      </c>
      <c r="B250" s="305" t="s">
        <v>3</v>
      </c>
      <c r="C250" s="297" t="s">
        <v>9</v>
      </c>
      <c r="D250" s="279" t="s">
        <v>382</v>
      </c>
      <c r="E250" s="298"/>
      <c r="F250" s="299">
        <f>F251</f>
        <v>2000</v>
      </c>
      <c r="G250" s="299">
        <f>G251</f>
        <v>0</v>
      </c>
      <c r="H250" s="19">
        <f t="shared" si="3"/>
        <v>-2000</v>
      </c>
    </row>
    <row r="251" spans="1:8" ht="25.5">
      <c r="A251" s="75" t="s">
        <v>110</v>
      </c>
      <c r="B251" s="302" t="s">
        <v>3</v>
      </c>
      <c r="C251" s="64" t="s">
        <v>9</v>
      </c>
      <c r="D251" s="8" t="s">
        <v>382</v>
      </c>
      <c r="E251" s="161" t="s">
        <v>85</v>
      </c>
      <c r="F251" s="18">
        <v>2000</v>
      </c>
      <c r="G251" s="18"/>
      <c r="H251" s="19">
        <f t="shared" si="3"/>
        <v>-2000</v>
      </c>
    </row>
    <row r="252" spans="1:8" ht="12.75">
      <c r="A252" s="139" t="s">
        <v>79</v>
      </c>
      <c r="B252" s="140" t="s">
        <v>3</v>
      </c>
      <c r="C252" s="150" t="s">
        <v>3</v>
      </c>
      <c r="D252" s="141"/>
      <c r="E252" s="173"/>
      <c r="F252" s="142">
        <f>F253+F259+F262</f>
        <v>1547600</v>
      </c>
      <c r="G252" s="142">
        <f>G253+G259+G262</f>
        <v>357700</v>
      </c>
      <c r="H252" s="19">
        <f t="shared" si="3"/>
        <v>-1189900</v>
      </c>
    </row>
    <row r="253" spans="1:8" ht="12.75">
      <c r="A253" s="102" t="s">
        <v>166</v>
      </c>
      <c r="B253" s="61" t="s">
        <v>3</v>
      </c>
      <c r="C253" s="66" t="s">
        <v>3</v>
      </c>
      <c r="D253" s="28" t="s">
        <v>165</v>
      </c>
      <c r="E253" s="57"/>
      <c r="F253" s="29">
        <f>SUM(F254:F258)</f>
        <v>225300</v>
      </c>
      <c r="G253" s="29">
        <f>SUM(G254:G258)</f>
        <v>225300</v>
      </c>
      <c r="H253" s="19">
        <f t="shared" si="3"/>
        <v>0</v>
      </c>
    </row>
    <row r="254" spans="1:8" ht="25.5">
      <c r="A254" s="75" t="s">
        <v>106</v>
      </c>
      <c r="B254" s="42" t="s">
        <v>3</v>
      </c>
      <c r="C254" s="96" t="s">
        <v>3</v>
      </c>
      <c r="D254" s="8" t="s">
        <v>165</v>
      </c>
      <c r="E254" s="156" t="s">
        <v>107</v>
      </c>
      <c r="F254" s="18">
        <v>70406.62</v>
      </c>
      <c r="G254" s="18">
        <v>70400</v>
      </c>
      <c r="H254" s="19">
        <f t="shared" si="3"/>
        <v>-6.619999999995343</v>
      </c>
    </row>
    <row r="255" spans="1:8" ht="38.25">
      <c r="A255" s="75" t="s">
        <v>263</v>
      </c>
      <c r="B255" s="42" t="s">
        <v>3</v>
      </c>
      <c r="C255" s="96" t="s">
        <v>3</v>
      </c>
      <c r="D255" s="8" t="s">
        <v>165</v>
      </c>
      <c r="E255" s="156" t="s">
        <v>260</v>
      </c>
      <c r="F255" s="18">
        <v>34105.88</v>
      </c>
      <c r="G255" s="18">
        <v>34100</v>
      </c>
      <c r="H255" s="19">
        <f t="shared" si="3"/>
        <v>-5.879999999997381</v>
      </c>
    </row>
    <row r="256" spans="1:8" ht="25.5">
      <c r="A256" s="75" t="s">
        <v>110</v>
      </c>
      <c r="B256" s="42" t="s">
        <v>3</v>
      </c>
      <c r="C256" s="96" t="s">
        <v>3</v>
      </c>
      <c r="D256" s="8" t="s">
        <v>165</v>
      </c>
      <c r="E256" s="156" t="s">
        <v>85</v>
      </c>
      <c r="F256" s="18">
        <v>56308.58</v>
      </c>
      <c r="G256" s="18">
        <v>56300</v>
      </c>
      <c r="H256" s="19">
        <f>G256-F256</f>
        <v>-8.580000000001746</v>
      </c>
    </row>
    <row r="257" spans="1:8" ht="12.75">
      <c r="A257" s="12" t="s">
        <v>81</v>
      </c>
      <c r="B257" s="42" t="s">
        <v>3</v>
      </c>
      <c r="C257" s="96" t="s">
        <v>3</v>
      </c>
      <c r="D257" s="8" t="s">
        <v>165</v>
      </c>
      <c r="E257" s="156" t="s">
        <v>80</v>
      </c>
      <c r="F257" s="18">
        <v>64478.92</v>
      </c>
      <c r="G257" s="18">
        <v>64500</v>
      </c>
      <c r="H257" s="19">
        <f>G257-F257</f>
        <v>21.080000000001746</v>
      </c>
    </row>
    <row r="258" spans="1:8" ht="12.75">
      <c r="A258" s="88" t="s">
        <v>99</v>
      </c>
      <c r="B258" s="42" t="s">
        <v>3</v>
      </c>
      <c r="C258" s="96" t="s">
        <v>3</v>
      </c>
      <c r="D258" s="8" t="s">
        <v>165</v>
      </c>
      <c r="E258" s="156" t="s">
        <v>76</v>
      </c>
      <c r="F258" s="18"/>
      <c r="G258" s="18"/>
      <c r="H258" s="19">
        <f>G258-F258</f>
        <v>0</v>
      </c>
    </row>
    <row r="259" spans="1:8" ht="25.5">
      <c r="A259" s="102" t="s">
        <v>214</v>
      </c>
      <c r="B259" s="61" t="s">
        <v>3</v>
      </c>
      <c r="C259" s="66" t="s">
        <v>3</v>
      </c>
      <c r="D259" s="28" t="s">
        <v>253</v>
      </c>
      <c r="E259" s="57"/>
      <c r="F259" s="29">
        <f>SUM(F260:F261)</f>
        <v>1190000</v>
      </c>
      <c r="G259" s="29">
        <f>SUM(G260:G261)</f>
        <v>0</v>
      </c>
      <c r="H259" s="19">
        <f t="shared" si="3"/>
        <v>-1190000</v>
      </c>
    </row>
    <row r="260" spans="1:8" ht="25.5">
      <c r="A260" s="75" t="s">
        <v>110</v>
      </c>
      <c r="B260" s="42" t="s">
        <v>3</v>
      </c>
      <c r="C260" s="96" t="s">
        <v>3</v>
      </c>
      <c r="D260" s="8" t="s">
        <v>253</v>
      </c>
      <c r="E260" s="156" t="s">
        <v>85</v>
      </c>
      <c r="F260" s="18">
        <v>570685</v>
      </c>
      <c r="G260" s="18"/>
      <c r="H260" s="19">
        <f t="shared" si="3"/>
        <v>-570685</v>
      </c>
    </row>
    <row r="261" spans="1:8" ht="12.75">
      <c r="A261" s="12" t="s">
        <v>81</v>
      </c>
      <c r="B261" s="42" t="s">
        <v>3</v>
      </c>
      <c r="C261" s="96" t="s">
        <v>3</v>
      </c>
      <c r="D261" s="8" t="s">
        <v>253</v>
      </c>
      <c r="E261" s="170" t="s">
        <v>80</v>
      </c>
      <c r="F261" s="18">
        <v>619315</v>
      </c>
      <c r="G261" s="18"/>
      <c r="H261" s="19">
        <f t="shared" si="3"/>
        <v>-619315</v>
      </c>
    </row>
    <row r="262" spans="1:8" ht="38.25">
      <c r="A262" s="102" t="s">
        <v>167</v>
      </c>
      <c r="B262" s="61" t="s">
        <v>3</v>
      </c>
      <c r="C262" s="66" t="s">
        <v>3</v>
      </c>
      <c r="D262" s="28" t="s">
        <v>141</v>
      </c>
      <c r="E262" s="57"/>
      <c r="F262" s="29">
        <f>SUM(F263:F264)</f>
        <v>132300</v>
      </c>
      <c r="G262" s="29">
        <f>SUM(G263:G264)</f>
        <v>132400</v>
      </c>
      <c r="H262" s="19">
        <f t="shared" si="3"/>
        <v>100</v>
      </c>
    </row>
    <row r="263" spans="1:8" ht="25.5">
      <c r="A263" s="75" t="s">
        <v>110</v>
      </c>
      <c r="B263" s="42" t="s">
        <v>3</v>
      </c>
      <c r="C263" s="96" t="s">
        <v>3</v>
      </c>
      <c r="D263" s="8" t="s">
        <v>141</v>
      </c>
      <c r="E263" s="156" t="s">
        <v>85</v>
      </c>
      <c r="F263" s="18">
        <v>68388</v>
      </c>
      <c r="G263" s="18">
        <v>68400</v>
      </c>
      <c r="H263" s="19">
        <f t="shared" si="3"/>
        <v>12</v>
      </c>
    </row>
    <row r="264" spans="1:8" ht="12.75">
      <c r="A264" s="12" t="s">
        <v>81</v>
      </c>
      <c r="B264" s="42" t="s">
        <v>3</v>
      </c>
      <c r="C264" s="96" t="s">
        <v>3</v>
      </c>
      <c r="D264" s="8" t="s">
        <v>141</v>
      </c>
      <c r="E264" s="170" t="s">
        <v>80</v>
      </c>
      <c r="F264" s="18">
        <v>63912</v>
      </c>
      <c r="G264" s="18">
        <v>64000</v>
      </c>
      <c r="H264" s="19">
        <f t="shared" si="3"/>
        <v>88</v>
      </c>
    </row>
    <row r="265" spans="1:8" ht="12.75">
      <c r="A265" s="26" t="s">
        <v>25</v>
      </c>
      <c r="B265" s="40" t="s">
        <v>3</v>
      </c>
      <c r="C265" s="86" t="s">
        <v>5</v>
      </c>
      <c r="D265" s="7"/>
      <c r="E265" s="148"/>
      <c r="F265" s="19">
        <f>F266+F274+F280+F287+F290</f>
        <v>15149004.27</v>
      </c>
      <c r="G265" s="19">
        <f>G266+G274+G280+G287+G290</f>
        <v>19429000</v>
      </c>
      <c r="H265" s="19">
        <f t="shared" si="3"/>
        <v>4279995.73</v>
      </c>
    </row>
    <row r="266" spans="1:8" ht="25.5">
      <c r="A266" s="230" t="s">
        <v>168</v>
      </c>
      <c r="B266" s="43" t="s">
        <v>3</v>
      </c>
      <c r="C266" s="65" t="s">
        <v>5</v>
      </c>
      <c r="D266" s="11" t="s">
        <v>252</v>
      </c>
      <c r="E266" s="151"/>
      <c r="F266" s="17">
        <f>SUM(F267:F273)</f>
        <v>10166179.9</v>
      </c>
      <c r="G266" s="17">
        <f>SUM(G267:G273)</f>
        <v>10382000</v>
      </c>
      <c r="H266" s="19">
        <f t="shared" si="3"/>
        <v>215820.09999999963</v>
      </c>
    </row>
    <row r="267" spans="1:8" ht="25.5">
      <c r="A267" s="75" t="s">
        <v>106</v>
      </c>
      <c r="B267" s="42" t="s">
        <v>3</v>
      </c>
      <c r="C267" s="64" t="s">
        <v>5</v>
      </c>
      <c r="D267" s="8" t="s">
        <v>252</v>
      </c>
      <c r="E267" s="161" t="s">
        <v>107</v>
      </c>
      <c r="F267" s="18">
        <v>9344756.9</v>
      </c>
      <c r="G267" s="18">
        <v>9560000</v>
      </c>
      <c r="H267" s="19">
        <f t="shared" si="3"/>
        <v>215243.09999999963</v>
      </c>
    </row>
    <row r="268" spans="1:9" ht="25.5">
      <c r="A268" s="75" t="s">
        <v>109</v>
      </c>
      <c r="B268" s="42" t="s">
        <v>3</v>
      </c>
      <c r="C268" s="64" t="s">
        <v>5</v>
      </c>
      <c r="D268" s="8" t="s">
        <v>252</v>
      </c>
      <c r="E268" s="161" t="s">
        <v>108</v>
      </c>
      <c r="F268" s="18">
        <v>234500</v>
      </c>
      <c r="G268" s="18">
        <v>235000</v>
      </c>
      <c r="H268" s="19">
        <f t="shared" si="3"/>
        <v>500</v>
      </c>
      <c r="I268" s="300"/>
    </row>
    <row r="269" spans="1:8" ht="25.5">
      <c r="A269" s="75" t="s">
        <v>82</v>
      </c>
      <c r="B269" s="42" t="s">
        <v>3</v>
      </c>
      <c r="C269" s="64" t="s">
        <v>5</v>
      </c>
      <c r="D269" s="8" t="s">
        <v>252</v>
      </c>
      <c r="E269" s="161" t="s">
        <v>84</v>
      </c>
      <c r="F269" s="18">
        <v>67000</v>
      </c>
      <c r="G269" s="18"/>
      <c r="H269" s="19">
        <f t="shared" si="3"/>
        <v>-67000</v>
      </c>
    </row>
    <row r="270" spans="1:9" ht="25.5">
      <c r="A270" s="75" t="s">
        <v>110</v>
      </c>
      <c r="B270" s="42" t="s">
        <v>3</v>
      </c>
      <c r="C270" s="64" t="s">
        <v>5</v>
      </c>
      <c r="D270" s="8" t="s">
        <v>252</v>
      </c>
      <c r="E270" s="161" t="s">
        <v>85</v>
      </c>
      <c r="F270" s="18">
        <v>470000</v>
      </c>
      <c r="G270" s="18">
        <v>537000</v>
      </c>
      <c r="H270" s="19">
        <f t="shared" si="3"/>
        <v>67000</v>
      </c>
      <c r="I270" s="300"/>
    </row>
    <row r="271" spans="1:9" ht="20.25" customHeight="1">
      <c r="A271" s="75" t="s">
        <v>100</v>
      </c>
      <c r="B271" s="42" t="s">
        <v>3</v>
      </c>
      <c r="C271" s="64" t="s">
        <v>5</v>
      </c>
      <c r="D271" s="8" t="s">
        <v>252</v>
      </c>
      <c r="E271" s="156" t="s">
        <v>103</v>
      </c>
      <c r="F271" s="18">
        <v>9923</v>
      </c>
      <c r="G271" s="18">
        <v>10000</v>
      </c>
      <c r="H271" s="19">
        <f t="shared" si="3"/>
        <v>77</v>
      </c>
      <c r="I271" s="300"/>
    </row>
    <row r="272" spans="1:9" ht="12.75">
      <c r="A272" s="75" t="s">
        <v>102</v>
      </c>
      <c r="B272" s="42" t="s">
        <v>3</v>
      </c>
      <c r="C272" s="64" t="s">
        <v>5</v>
      </c>
      <c r="D272" s="8" t="s">
        <v>252</v>
      </c>
      <c r="E272" s="156" t="s">
        <v>104</v>
      </c>
      <c r="F272" s="18">
        <v>40000</v>
      </c>
      <c r="G272" s="18">
        <v>40000</v>
      </c>
      <c r="H272" s="19">
        <f t="shared" si="3"/>
        <v>0</v>
      </c>
      <c r="I272" s="300"/>
    </row>
    <row r="273" spans="1:8" ht="12.75">
      <c r="A273" s="88" t="s">
        <v>99</v>
      </c>
      <c r="B273" s="42" t="s">
        <v>3</v>
      </c>
      <c r="C273" s="64" t="s">
        <v>5</v>
      </c>
      <c r="D273" s="8" t="s">
        <v>252</v>
      </c>
      <c r="E273" s="156" t="s">
        <v>76</v>
      </c>
      <c r="F273" s="18"/>
      <c r="G273" s="18"/>
      <c r="H273" s="19">
        <f t="shared" si="3"/>
        <v>0</v>
      </c>
    </row>
    <row r="274" spans="1:8" ht="42" customHeight="1">
      <c r="A274" s="102" t="s">
        <v>302</v>
      </c>
      <c r="B274" s="61" t="s">
        <v>3</v>
      </c>
      <c r="C274" s="66" t="s">
        <v>5</v>
      </c>
      <c r="D274" s="28" t="s">
        <v>303</v>
      </c>
      <c r="E274" s="57"/>
      <c r="F274" s="29">
        <f>SUM(F275:F279)</f>
        <v>2443999.36</v>
      </c>
      <c r="G274" s="29">
        <f>SUM(G275:G279)</f>
        <v>1547000</v>
      </c>
      <c r="H274" s="19">
        <f t="shared" si="3"/>
        <v>-896999.3599999999</v>
      </c>
    </row>
    <row r="275" spans="1:8" ht="27" customHeight="1">
      <c r="A275" s="75" t="s">
        <v>146</v>
      </c>
      <c r="B275" s="42" t="s">
        <v>3</v>
      </c>
      <c r="C275" s="96" t="s">
        <v>5</v>
      </c>
      <c r="D275" s="8" t="s">
        <v>303</v>
      </c>
      <c r="E275" s="156" t="s">
        <v>147</v>
      </c>
      <c r="F275" s="18">
        <v>32000</v>
      </c>
      <c r="G275" s="18">
        <v>32000</v>
      </c>
      <c r="H275" s="19">
        <f t="shared" si="3"/>
        <v>0</v>
      </c>
    </row>
    <row r="276" spans="1:8" ht="25.5">
      <c r="A276" s="75" t="s">
        <v>110</v>
      </c>
      <c r="B276" s="42" t="s">
        <v>3</v>
      </c>
      <c r="C276" s="96" t="s">
        <v>5</v>
      </c>
      <c r="D276" s="8" t="s">
        <v>303</v>
      </c>
      <c r="E276" s="156" t="s">
        <v>85</v>
      </c>
      <c r="F276" s="18">
        <v>299600</v>
      </c>
      <c r="G276" s="18">
        <v>300000</v>
      </c>
      <c r="H276" s="19">
        <f t="shared" si="3"/>
        <v>400</v>
      </c>
    </row>
    <row r="277" spans="1:8" ht="25.5">
      <c r="A277" s="271" t="s">
        <v>343</v>
      </c>
      <c r="B277" s="205" t="s">
        <v>3</v>
      </c>
      <c r="C277" s="96" t="s">
        <v>5</v>
      </c>
      <c r="D277" s="8" t="s">
        <v>303</v>
      </c>
      <c r="E277" s="156" t="s">
        <v>80</v>
      </c>
      <c r="F277" s="18">
        <f>2112399.36-15000</f>
        <v>2097399.36</v>
      </c>
      <c r="G277" s="18">
        <v>1200000</v>
      </c>
      <c r="H277" s="19">
        <f t="shared" si="3"/>
        <v>-897399.3599999999</v>
      </c>
    </row>
    <row r="278" spans="1:8" ht="12.75">
      <c r="A278" s="12" t="s">
        <v>81</v>
      </c>
      <c r="B278" s="42" t="s">
        <v>3</v>
      </c>
      <c r="C278" s="96" t="s">
        <v>5</v>
      </c>
      <c r="D278" s="8" t="s">
        <v>303</v>
      </c>
      <c r="E278" s="156" t="s">
        <v>80</v>
      </c>
      <c r="F278" s="18">
        <v>15000</v>
      </c>
      <c r="G278" s="18">
        <v>15000</v>
      </c>
      <c r="H278" s="19">
        <f t="shared" si="3"/>
        <v>0</v>
      </c>
    </row>
    <row r="279" spans="1:8" ht="12.75">
      <c r="A279" s="88" t="s">
        <v>99</v>
      </c>
      <c r="B279" s="42" t="s">
        <v>3</v>
      </c>
      <c r="C279" s="96" t="s">
        <v>5</v>
      </c>
      <c r="D279" s="8" t="s">
        <v>303</v>
      </c>
      <c r="E279" s="156" t="s">
        <v>76</v>
      </c>
      <c r="F279" s="18"/>
      <c r="G279" s="18"/>
      <c r="H279" s="19">
        <f t="shared" si="3"/>
        <v>0</v>
      </c>
    </row>
    <row r="280" spans="1:8" ht="25.5">
      <c r="A280" s="31" t="s">
        <v>169</v>
      </c>
      <c r="B280" s="41" t="s">
        <v>3</v>
      </c>
      <c r="C280" s="66" t="s">
        <v>5</v>
      </c>
      <c r="D280" s="28" t="s">
        <v>344</v>
      </c>
      <c r="E280" s="149"/>
      <c r="F280" s="29">
        <f>F281+F285</f>
        <v>1988697.0899999999</v>
      </c>
      <c r="G280" s="29">
        <f>G281+G285</f>
        <v>1000000</v>
      </c>
      <c r="H280" s="19">
        <f t="shared" si="3"/>
        <v>-988697.0899999999</v>
      </c>
    </row>
    <row r="281" spans="1:8" ht="25.5">
      <c r="A281" s="31" t="s">
        <v>357</v>
      </c>
      <c r="B281" s="41" t="s">
        <v>3</v>
      </c>
      <c r="C281" s="66" t="s">
        <v>5</v>
      </c>
      <c r="D281" s="28" t="s">
        <v>115</v>
      </c>
      <c r="E281" s="149"/>
      <c r="F281" s="29">
        <f>F282+F283+F284</f>
        <v>970000</v>
      </c>
      <c r="G281" s="29">
        <f>G282+G283+G284</f>
        <v>1000000</v>
      </c>
      <c r="H281" s="19">
        <f t="shared" si="3"/>
        <v>30000</v>
      </c>
    </row>
    <row r="282" spans="1:8" ht="38.25">
      <c r="A282" s="75" t="s">
        <v>146</v>
      </c>
      <c r="B282" s="42" t="s">
        <v>3</v>
      </c>
      <c r="C282" s="64" t="s">
        <v>5</v>
      </c>
      <c r="D282" s="8" t="s">
        <v>115</v>
      </c>
      <c r="E282" s="129" t="s">
        <v>147</v>
      </c>
      <c r="F282" s="285"/>
      <c r="G282" s="285"/>
      <c r="H282" s="19">
        <f t="shared" si="3"/>
        <v>0</v>
      </c>
    </row>
    <row r="283" spans="1:9" ht="25.5">
      <c r="A283" s="75" t="s">
        <v>110</v>
      </c>
      <c r="B283" s="42" t="s">
        <v>3</v>
      </c>
      <c r="C283" s="64" t="s">
        <v>5</v>
      </c>
      <c r="D283" s="8" t="s">
        <v>115</v>
      </c>
      <c r="E283" s="161" t="s">
        <v>85</v>
      </c>
      <c r="F283" s="18">
        <v>534558</v>
      </c>
      <c r="G283" s="18">
        <v>564000</v>
      </c>
      <c r="H283" s="19">
        <f t="shared" si="3"/>
        <v>29442</v>
      </c>
      <c r="I283" s="300"/>
    </row>
    <row r="284" spans="1:9" ht="12.75">
      <c r="A284" s="12" t="s">
        <v>81</v>
      </c>
      <c r="B284" s="42" t="s">
        <v>3</v>
      </c>
      <c r="C284" s="64" t="s">
        <v>5</v>
      </c>
      <c r="D284" s="8" t="s">
        <v>115</v>
      </c>
      <c r="E284" s="161" t="s">
        <v>80</v>
      </c>
      <c r="F284" s="18">
        <v>435442</v>
      </c>
      <c r="G284" s="18">
        <v>436000</v>
      </c>
      <c r="H284" s="19">
        <f t="shared" si="3"/>
        <v>558</v>
      </c>
      <c r="I284" s="300"/>
    </row>
    <row r="285" spans="1:8" ht="38.25">
      <c r="A285" s="230" t="s">
        <v>211</v>
      </c>
      <c r="B285" s="240" t="s">
        <v>3</v>
      </c>
      <c r="C285" s="231" t="s">
        <v>5</v>
      </c>
      <c r="D285" s="233" t="s">
        <v>254</v>
      </c>
      <c r="E285" s="255"/>
      <c r="F285" s="232">
        <f>F286</f>
        <v>1018697.09</v>
      </c>
      <c r="G285" s="232">
        <f>G286</f>
        <v>0</v>
      </c>
      <c r="H285" s="19">
        <f t="shared" si="3"/>
        <v>-1018697.09</v>
      </c>
    </row>
    <row r="286" spans="1:8" ht="25.5">
      <c r="A286" s="75" t="s">
        <v>110</v>
      </c>
      <c r="B286" s="42" t="s">
        <v>3</v>
      </c>
      <c r="C286" s="64" t="s">
        <v>5</v>
      </c>
      <c r="D286" s="8" t="s">
        <v>254</v>
      </c>
      <c r="E286" s="161" t="s">
        <v>85</v>
      </c>
      <c r="F286" s="18">
        <v>1018697.09</v>
      </c>
      <c r="G286" s="18"/>
      <c r="H286" s="19">
        <f t="shared" si="3"/>
        <v>-1018697.09</v>
      </c>
    </row>
    <row r="287" spans="1:8" ht="25.5">
      <c r="A287" s="31" t="s">
        <v>170</v>
      </c>
      <c r="B287" s="41" t="s">
        <v>3</v>
      </c>
      <c r="C287" s="66" t="s">
        <v>5</v>
      </c>
      <c r="D287" s="28" t="s">
        <v>255</v>
      </c>
      <c r="E287" s="149"/>
      <c r="F287" s="29">
        <f>F288+F289</f>
        <v>550127.9199999999</v>
      </c>
      <c r="G287" s="29">
        <f>G288+G289</f>
        <v>6500000</v>
      </c>
      <c r="H287" s="19">
        <f t="shared" si="3"/>
        <v>5949872.08</v>
      </c>
    </row>
    <row r="288" spans="1:9" ht="25.5">
      <c r="A288" s="75" t="s">
        <v>110</v>
      </c>
      <c r="B288" s="42" t="s">
        <v>3</v>
      </c>
      <c r="C288" s="64" t="s">
        <v>5</v>
      </c>
      <c r="D288" s="8" t="s">
        <v>255</v>
      </c>
      <c r="E288" s="161" t="s">
        <v>85</v>
      </c>
      <c r="F288" s="18">
        <v>369127.92</v>
      </c>
      <c r="G288" s="18">
        <v>500000</v>
      </c>
      <c r="H288" s="19">
        <f t="shared" si="3"/>
        <v>130872.08000000002</v>
      </c>
      <c r="I288" s="300"/>
    </row>
    <row r="289" spans="1:9" ht="12.75">
      <c r="A289" s="12" t="s">
        <v>81</v>
      </c>
      <c r="B289" s="42" t="s">
        <v>3</v>
      </c>
      <c r="C289" s="64" t="s">
        <v>5</v>
      </c>
      <c r="D289" s="8" t="s">
        <v>255</v>
      </c>
      <c r="E289" s="161" t="s">
        <v>80</v>
      </c>
      <c r="F289" s="18">
        <v>181000</v>
      </c>
      <c r="G289" s="18">
        <v>6000000</v>
      </c>
      <c r="H289" s="19">
        <f t="shared" si="3"/>
        <v>5819000</v>
      </c>
      <c r="I289" s="300"/>
    </row>
    <row r="290" spans="1:8" ht="33" customHeight="1">
      <c r="A290" s="31" t="s">
        <v>152</v>
      </c>
      <c r="B290" s="41" t="s">
        <v>3</v>
      </c>
      <c r="C290" s="66" t="s">
        <v>5</v>
      </c>
      <c r="D290" s="28" t="s">
        <v>304</v>
      </c>
      <c r="E290" s="149"/>
      <c r="F290" s="29">
        <f>F291</f>
        <v>0</v>
      </c>
      <c r="G290" s="29">
        <f>G291</f>
        <v>0</v>
      </c>
      <c r="H290" s="19">
        <f t="shared" si="3"/>
        <v>0</v>
      </c>
    </row>
    <row r="291" spans="1:8" ht="12.75">
      <c r="A291" s="12" t="s">
        <v>81</v>
      </c>
      <c r="B291" s="42" t="s">
        <v>3</v>
      </c>
      <c r="C291" s="64" t="s">
        <v>5</v>
      </c>
      <c r="D291" s="8" t="s">
        <v>304</v>
      </c>
      <c r="E291" s="161" t="s">
        <v>80</v>
      </c>
      <c r="F291" s="18">
        <v>0</v>
      </c>
      <c r="G291" s="18">
        <v>0</v>
      </c>
      <c r="H291" s="19">
        <f t="shared" si="3"/>
        <v>0</v>
      </c>
    </row>
    <row r="292" spans="1:8" ht="15.75">
      <c r="A292" s="52" t="s">
        <v>67</v>
      </c>
      <c r="B292" s="45" t="s">
        <v>4</v>
      </c>
      <c r="C292" s="92"/>
      <c r="D292" s="13"/>
      <c r="E292" s="167"/>
      <c r="F292" s="20">
        <f>F293</f>
        <v>16343975.59</v>
      </c>
      <c r="G292" s="20">
        <f>G293</f>
        <v>13958000</v>
      </c>
      <c r="H292" s="19">
        <f t="shared" si="3"/>
        <v>-2385975.59</v>
      </c>
    </row>
    <row r="293" spans="1:8" ht="12.75">
      <c r="A293" s="26" t="s">
        <v>26</v>
      </c>
      <c r="B293" s="36" t="s">
        <v>4</v>
      </c>
      <c r="C293" s="86" t="s">
        <v>2</v>
      </c>
      <c r="D293" s="7"/>
      <c r="E293" s="148"/>
      <c r="F293" s="21">
        <f>F294+F333+F335+F337+F339+F341</f>
        <v>16343975.59</v>
      </c>
      <c r="G293" s="21">
        <f>G294+G333+G335+G339+G341</f>
        <v>13958000</v>
      </c>
      <c r="H293" s="19">
        <f t="shared" si="3"/>
        <v>-2385975.59</v>
      </c>
    </row>
    <row r="294" spans="1:8" ht="12.75">
      <c r="A294" s="245" t="s">
        <v>176</v>
      </c>
      <c r="B294" s="246" t="s">
        <v>4</v>
      </c>
      <c r="C294" s="247" t="s">
        <v>2</v>
      </c>
      <c r="D294" s="248" t="s">
        <v>172</v>
      </c>
      <c r="E294" s="249"/>
      <c r="F294" s="250">
        <f>F295+F297+F318+F322+F325+F328</f>
        <v>13098700</v>
      </c>
      <c r="G294" s="250">
        <f>G295+G297+G318+G322+G325+G328</f>
        <v>13958000</v>
      </c>
      <c r="H294" s="19">
        <f t="shared" si="3"/>
        <v>859300</v>
      </c>
    </row>
    <row r="295" spans="1:8" ht="12.75">
      <c r="A295" s="270" t="s">
        <v>335</v>
      </c>
      <c r="B295" s="35" t="s">
        <v>4</v>
      </c>
      <c r="C295" s="66" t="s">
        <v>2</v>
      </c>
      <c r="D295" s="28" t="s">
        <v>345</v>
      </c>
      <c r="E295" s="149"/>
      <c r="F295" s="29">
        <f>F296</f>
        <v>0</v>
      </c>
      <c r="G295" s="29">
        <f>G296</f>
        <v>0</v>
      </c>
      <c r="H295" s="19">
        <f t="shared" si="3"/>
        <v>0</v>
      </c>
    </row>
    <row r="296" spans="1:8" ht="25.5">
      <c r="A296" s="275" t="s">
        <v>277</v>
      </c>
      <c r="B296" s="38" t="s">
        <v>4</v>
      </c>
      <c r="C296" s="64" t="s">
        <v>2</v>
      </c>
      <c r="D296" s="8" t="s">
        <v>345</v>
      </c>
      <c r="E296" s="156" t="s">
        <v>133</v>
      </c>
      <c r="F296" s="18"/>
      <c r="G296" s="18"/>
      <c r="H296" s="19">
        <f t="shared" si="3"/>
        <v>0</v>
      </c>
    </row>
    <row r="297" spans="1:8" ht="38.25">
      <c r="A297" s="24" t="s">
        <v>171</v>
      </c>
      <c r="B297" s="36" t="s">
        <v>208</v>
      </c>
      <c r="C297" s="86" t="s">
        <v>2</v>
      </c>
      <c r="D297" s="7" t="s">
        <v>177</v>
      </c>
      <c r="E297" s="148"/>
      <c r="F297" s="21">
        <f>F298+F302+F304+F308+F316</f>
        <v>12508700</v>
      </c>
      <c r="G297" s="21">
        <f>G298+G302+G304+G308</f>
        <v>11508000</v>
      </c>
      <c r="H297" s="19">
        <f t="shared" si="3"/>
        <v>-1000700</v>
      </c>
    </row>
    <row r="298" spans="1:8" ht="38.25">
      <c r="A298" s="31" t="s">
        <v>173</v>
      </c>
      <c r="B298" s="35" t="s">
        <v>4</v>
      </c>
      <c r="C298" s="66" t="s">
        <v>2</v>
      </c>
      <c r="D298" s="28" t="s">
        <v>236</v>
      </c>
      <c r="E298" s="149"/>
      <c r="F298" s="29">
        <f>SUM(F299:F301)</f>
        <v>1000000</v>
      </c>
      <c r="G298" s="29">
        <f>SUM(G299:G301)</f>
        <v>0</v>
      </c>
      <c r="H298" s="19">
        <f t="shared" si="3"/>
        <v>-1000000</v>
      </c>
    </row>
    <row r="299" spans="1:8" ht="25.5">
      <c r="A299" s="75" t="s">
        <v>106</v>
      </c>
      <c r="B299" s="128" t="s">
        <v>4</v>
      </c>
      <c r="C299" s="130" t="s">
        <v>2</v>
      </c>
      <c r="D299" s="129" t="s">
        <v>236</v>
      </c>
      <c r="E299" s="161" t="s">
        <v>107</v>
      </c>
      <c r="F299" s="131">
        <v>750000</v>
      </c>
      <c r="G299" s="131"/>
      <c r="H299" s="19">
        <f t="shared" si="3"/>
        <v>-750000</v>
      </c>
    </row>
    <row r="300" spans="1:8" ht="23.25" customHeight="1">
      <c r="A300" s="75" t="s">
        <v>109</v>
      </c>
      <c r="B300" s="128" t="s">
        <v>4</v>
      </c>
      <c r="C300" s="130" t="s">
        <v>2</v>
      </c>
      <c r="D300" s="129" t="s">
        <v>236</v>
      </c>
      <c r="E300" s="161" t="s">
        <v>108</v>
      </c>
      <c r="F300" s="131">
        <v>4000</v>
      </c>
      <c r="G300" s="131"/>
      <c r="H300" s="19">
        <f t="shared" si="3"/>
        <v>-4000</v>
      </c>
    </row>
    <row r="301" spans="1:8" ht="25.5">
      <c r="A301" s="75" t="s">
        <v>110</v>
      </c>
      <c r="B301" s="128" t="s">
        <v>4</v>
      </c>
      <c r="C301" s="130" t="s">
        <v>2</v>
      </c>
      <c r="D301" s="129" t="s">
        <v>236</v>
      </c>
      <c r="E301" s="156" t="s">
        <v>85</v>
      </c>
      <c r="F301" s="131">
        <v>246000</v>
      </c>
      <c r="G301" s="131"/>
      <c r="H301" s="19">
        <f aca="true" t="shared" si="4" ref="H301:H380">G301-F301</f>
        <v>-246000</v>
      </c>
    </row>
    <row r="302" spans="1:8" ht="25.5">
      <c r="A302" s="226" t="s">
        <v>148</v>
      </c>
      <c r="B302" s="188" t="s">
        <v>4</v>
      </c>
      <c r="C302" s="189" t="s">
        <v>2</v>
      </c>
      <c r="D302" s="190" t="s">
        <v>149</v>
      </c>
      <c r="E302" s="191"/>
      <c r="F302" s="192">
        <f>F303</f>
        <v>0</v>
      </c>
      <c r="G302" s="192">
        <f>G303</f>
        <v>0</v>
      </c>
      <c r="H302" s="19">
        <f t="shared" si="4"/>
        <v>0</v>
      </c>
    </row>
    <row r="303" spans="1:8" ht="38.25">
      <c r="A303" s="75" t="s">
        <v>134</v>
      </c>
      <c r="B303" s="34" t="s">
        <v>4</v>
      </c>
      <c r="C303" s="64" t="s">
        <v>2</v>
      </c>
      <c r="D303" s="8" t="s">
        <v>149</v>
      </c>
      <c r="E303" s="156" t="s">
        <v>133</v>
      </c>
      <c r="F303" s="18"/>
      <c r="G303" s="18"/>
      <c r="H303" s="19">
        <f t="shared" si="4"/>
        <v>0</v>
      </c>
    </row>
    <row r="304" spans="1:8" ht="20.25" customHeight="1">
      <c r="A304" s="195" t="s">
        <v>174</v>
      </c>
      <c r="B304" s="35" t="s">
        <v>4</v>
      </c>
      <c r="C304" s="66" t="s">
        <v>2</v>
      </c>
      <c r="D304" s="28" t="s">
        <v>178</v>
      </c>
      <c r="E304" s="149"/>
      <c r="F304" s="29">
        <f>F305+F306+F307</f>
        <v>315000</v>
      </c>
      <c r="G304" s="29">
        <f>G305+G306+G307</f>
        <v>315000</v>
      </c>
      <c r="H304" s="19">
        <f t="shared" si="4"/>
        <v>0</v>
      </c>
    </row>
    <row r="305" spans="1:8" ht="25.5">
      <c r="A305" s="75" t="s">
        <v>109</v>
      </c>
      <c r="B305" s="44" t="s">
        <v>4</v>
      </c>
      <c r="C305" s="64" t="s">
        <v>2</v>
      </c>
      <c r="D305" s="8" t="s">
        <v>178</v>
      </c>
      <c r="E305" s="156" t="s">
        <v>108</v>
      </c>
      <c r="F305" s="18">
        <v>10000</v>
      </c>
      <c r="G305" s="18">
        <v>10000</v>
      </c>
      <c r="H305" s="19">
        <f t="shared" si="4"/>
        <v>0</v>
      </c>
    </row>
    <row r="306" spans="1:8" ht="27.75" customHeight="1">
      <c r="A306" s="75" t="s">
        <v>110</v>
      </c>
      <c r="B306" s="44" t="s">
        <v>4</v>
      </c>
      <c r="C306" s="64" t="s">
        <v>2</v>
      </c>
      <c r="D306" s="8" t="s">
        <v>178</v>
      </c>
      <c r="E306" s="156" t="s">
        <v>85</v>
      </c>
      <c r="F306" s="18">
        <v>264627</v>
      </c>
      <c r="G306" s="18">
        <v>265000</v>
      </c>
      <c r="H306" s="19">
        <f t="shared" si="4"/>
        <v>373</v>
      </c>
    </row>
    <row r="307" spans="1:8" ht="12.75">
      <c r="A307" s="75" t="s">
        <v>102</v>
      </c>
      <c r="B307" s="44" t="s">
        <v>4</v>
      </c>
      <c r="C307" s="64" t="s">
        <v>2</v>
      </c>
      <c r="D307" s="8" t="s">
        <v>178</v>
      </c>
      <c r="E307" s="156" t="s">
        <v>104</v>
      </c>
      <c r="F307" s="18">
        <v>40373</v>
      </c>
      <c r="G307" s="18">
        <v>40000</v>
      </c>
      <c r="H307" s="19">
        <f t="shared" si="4"/>
        <v>-373</v>
      </c>
    </row>
    <row r="308" spans="1:8" ht="12.75">
      <c r="A308" s="195" t="s">
        <v>175</v>
      </c>
      <c r="B308" s="35" t="s">
        <v>4</v>
      </c>
      <c r="C308" s="66" t="s">
        <v>2</v>
      </c>
      <c r="D308" s="28" t="s">
        <v>179</v>
      </c>
      <c r="E308" s="149"/>
      <c r="F308" s="29">
        <f>SUM(F309:F315)</f>
        <v>10925900</v>
      </c>
      <c r="G308" s="29">
        <f>SUM(G309:G315)</f>
        <v>11193000</v>
      </c>
      <c r="H308" s="19">
        <f t="shared" si="4"/>
        <v>267100</v>
      </c>
    </row>
    <row r="309" spans="1:8" ht="25.5">
      <c r="A309" s="75" t="s">
        <v>106</v>
      </c>
      <c r="B309" s="44" t="s">
        <v>4</v>
      </c>
      <c r="C309" s="64" t="s">
        <v>2</v>
      </c>
      <c r="D309" s="8" t="s">
        <v>179</v>
      </c>
      <c r="E309" s="161" t="s">
        <v>107</v>
      </c>
      <c r="F309" s="18">
        <v>9149000</v>
      </c>
      <c r="G309" s="18">
        <v>9417000</v>
      </c>
      <c r="H309" s="19">
        <f t="shared" si="4"/>
        <v>268000</v>
      </c>
    </row>
    <row r="310" spans="1:9" ht="17.25" customHeight="1">
      <c r="A310" s="75" t="s">
        <v>109</v>
      </c>
      <c r="B310" s="44" t="s">
        <v>4</v>
      </c>
      <c r="C310" s="64" t="s">
        <v>2</v>
      </c>
      <c r="D310" s="8" t="s">
        <v>179</v>
      </c>
      <c r="E310" s="161" t="s">
        <v>108</v>
      </c>
      <c r="F310" s="18">
        <v>200800</v>
      </c>
      <c r="G310" s="18">
        <v>201000</v>
      </c>
      <c r="H310" s="19">
        <f t="shared" si="4"/>
        <v>200</v>
      </c>
      <c r="I310" s="300"/>
    </row>
    <row r="311" spans="1:8" ht="25.5">
      <c r="A311" s="75" t="s">
        <v>82</v>
      </c>
      <c r="B311" s="44" t="s">
        <v>4</v>
      </c>
      <c r="C311" s="64" t="s">
        <v>2</v>
      </c>
      <c r="D311" s="8" t="s">
        <v>179</v>
      </c>
      <c r="E311" s="161" t="s">
        <v>84</v>
      </c>
      <c r="F311" s="18"/>
      <c r="G311" s="18"/>
      <c r="H311" s="19">
        <f t="shared" si="4"/>
        <v>0</v>
      </c>
    </row>
    <row r="312" spans="1:9" ht="25.5">
      <c r="A312" s="75" t="s">
        <v>110</v>
      </c>
      <c r="B312" s="44" t="s">
        <v>4</v>
      </c>
      <c r="C312" s="64" t="s">
        <v>2</v>
      </c>
      <c r="D312" s="8" t="s">
        <v>179</v>
      </c>
      <c r="E312" s="156" t="s">
        <v>85</v>
      </c>
      <c r="F312" s="18">
        <v>1520400</v>
      </c>
      <c r="G312" s="18">
        <v>1520000</v>
      </c>
      <c r="H312" s="19">
        <f t="shared" si="4"/>
        <v>-400</v>
      </c>
      <c r="I312" s="300"/>
    </row>
    <row r="313" spans="1:8" ht="12.75">
      <c r="A313" s="75" t="s">
        <v>105</v>
      </c>
      <c r="B313" s="44" t="s">
        <v>4</v>
      </c>
      <c r="C313" s="64" t="s">
        <v>2</v>
      </c>
      <c r="D313" s="8" t="s">
        <v>179</v>
      </c>
      <c r="E313" s="156" t="s">
        <v>101</v>
      </c>
      <c r="F313" s="18">
        <v>12369</v>
      </c>
      <c r="G313" s="18">
        <v>12000</v>
      </c>
      <c r="H313" s="19">
        <f t="shared" si="4"/>
        <v>-369</v>
      </c>
    </row>
    <row r="314" spans="1:9" ht="12.75">
      <c r="A314" s="75" t="s">
        <v>100</v>
      </c>
      <c r="B314" s="44" t="s">
        <v>4</v>
      </c>
      <c r="C314" s="64" t="s">
        <v>2</v>
      </c>
      <c r="D314" s="8" t="s">
        <v>179</v>
      </c>
      <c r="E314" s="156" t="s">
        <v>103</v>
      </c>
      <c r="F314" s="18">
        <v>16000</v>
      </c>
      <c r="G314" s="18">
        <v>16000</v>
      </c>
      <c r="H314" s="19">
        <f t="shared" si="4"/>
        <v>0</v>
      </c>
      <c r="I314" s="300"/>
    </row>
    <row r="315" spans="1:9" ht="12.75">
      <c r="A315" s="75" t="s">
        <v>102</v>
      </c>
      <c r="B315" s="44" t="s">
        <v>4</v>
      </c>
      <c r="C315" s="64" t="s">
        <v>2</v>
      </c>
      <c r="D315" s="8" t="s">
        <v>179</v>
      </c>
      <c r="E315" s="156" t="s">
        <v>104</v>
      </c>
      <c r="F315" s="18">
        <v>27331</v>
      </c>
      <c r="G315" s="18">
        <v>27000</v>
      </c>
      <c r="H315" s="19">
        <f t="shared" si="4"/>
        <v>-331</v>
      </c>
      <c r="I315" s="300"/>
    </row>
    <row r="316" spans="1:9" ht="28.5" customHeight="1">
      <c r="A316" s="31" t="s">
        <v>383</v>
      </c>
      <c r="B316" s="41" t="s">
        <v>4</v>
      </c>
      <c r="C316" s="66" t="s">
        <v>2</v>
      </c>
      <c r="D316" s="28" t="s">
        <v>384</v>
      </c>
      <c r="E316" s="149"/>
      <c r="F316" s="29">
        <f>F317</f>
        <v>267800</v>
      </c>
      <c r="G316" s="29">
        <f>G317</f>
        <v>0</v>
      </c>
      <c r="H316" s="19">
        <f>G316-F316</f>
        <v>-267800</v>
      </c>
      <c r="I316" s="300"/>
    </row>
    <row r="317" spans="1:9" ht="25.5">
      <c r="A317" s="75" t="s">
        <v>106</v>
      </c>
      <c r="B317" s="42" t="s">
        <v>4</v>
      </c>
      <c r="C317" s="64" t="s">
        <v>2</v>
      </c>
      <c r="D317" s="8" t="s">
        <v>384</v>
      </c>
      <c r="E317" s="156" t="s">
        <v>107</v>
      </c>
      <c r="F317" s="18">
        <v>267800</v>
      </c>
      <c r="G317" s="18"/>
      <c r="H317" s="19">
        <f>G317-F317</f>
        <v>-267800</v>
      </c>
      <c r="I317" s="300"/>
    </row>
    <row r="318" spans="1:8" ht="12.75">
      <c r="A318" s="235" t="s">
        <v>180</v>
      </c>
      <c r="B318" s="236" t="s">
        <v>4</v>
      </c>
      <c r="C318" s="233" t="s">
        <v>2</v>
      </c>
      <c r="D318" s="237" t="s">
        <v>182</v>
      </c>
      <c r="E318" s="238"/>
      <c r="F318" s="239">
        <f>F319</f>
        <v>15000</v>
      </c>
      <c r="G318" s="239">
        <f>G319</f>
        <v>300000</v>
      </c>
      <c r="H318" s="19">
        <f t="shared" si="4"/>
        <v>285000</v>
      </c>
    </row>
    <row r="319" spans="1:8" ht="25.5">
      <c r="A319" s="226" t="s">
        <v>181</v>
      </c>
      <c r="B319" s="188" t="s">
        <v>4</v>
      </c>
      <c r="C319" s="189" t="s">
        <v>2</v>
      </c>
      <c r="D319" s="190" t="s">
        <v>183</v>
      </c>
      <c r="E319" s="191"/>
      <c r="F319" s="192">
        <f>F320</f>
        <v>15000</v>
      </c>
      <c r="G319" s="192">
        <f>G320</f>
        <v>300000</v>
      </c>
      <c r="H319" s="19">
        <f t="shared" si="4"/>
        <v>285000</v>
      </c>
    </row>
    <row r="320" spans="1:9" ht="25.5">
      <c r="A320" s="75" t="s">
        <v>110</v>
      </c>
      <c r="B320" s="34" t="s">
        <v>4</v>
      </c>
      <c r="C320" s="64" t="s">
        <v>2</v>
      </c>
      <c r="D320" s="8" t="s">
        <v>183</v>
      </c>
      <c r="E320" s="156" t="s">
        <v>85</v>
      </c>
      <c r="F320" s="18">
        <v>15000</v>
      </c>
      <c r="G320" s="18">
        <v>300000</v>
      </c>
      <c r="H320" s="19">
        <f t="shared" si="4"/>
        <v>285000</v>
      </c>
      <c r="I320" s="300"/>
    </row>
    <row r="321" spans="1:8" ht="25.5">
      <c r="A321" s="75" t="s">
        <v>110</v>
      </c>
      <c r="B321" s="42" t="s">
        <v>4</v>
      </c>
      <c r="C321" s="64" t="s">
        <v>2</v>
      </c>
      <c r="D321" s="8" t="s">
        <v>116</v>
      </c>
      <c r="E321" s="156" t="s">
        <v>85</v>
      </c>
      <c r="F321" s="18"/>
      <c r="G321" s="18"/>
      <c r="H321" s="19">
        <f t="shared" si="4"/>
        <v>0</v>
      </c>
    </row>
    <row r="322" spans="1:8" ht="12.75">
      <c r="A322" s="230" t="s">
        <v>184</v>
      </c>
      <c r="B322" s="240" t="s">
        <v>4</v>
      </c>
      <c r="C322" s="231" t="s">
        <v>2</v>
      </c>
      <c r="D322" s="233" t="s">
        <v>185</v>
      </c>
      <c r="E322" s="234"/>
      <c r="F322" s="232">
        <f>F323</f>
        <v>359940.33</v>
      </c>
      <c r="G322" s="232">
        <f>G323</f>
        <v>300000</v>
      </c>
      <c r="H322" s="19">
        <f t="shared" si="4"/>
        <v>-59940.330000000016</v>
      </c>
    </row>
    <row r="323" spans="1:8" ht="12.75">
      <c r="A323" s="31" t="s">
        <v>186</v>
      </c>
      <c r="B323" s="41" t="s">
        <v>4</v>
      </c>
      <c r="C323" s="66" t="s">
        <v>2</v>
      </c>
      <c r="D323" s="28" t="s">
        <v>187</v>
      </c>
      <c r="E323" s="149"/>
      <c r="F323" s="29">
        <f>F324</f>
        <v>359940.33</v>
      </c>
      <c r="G323" s="29">
        <f>G324</f>
        <v>300000</v>
      </c>
      <c r="H323" s="19">
        <f t="shared" si="4"/>
        <v>-59940.330000000016</v>
      </c>
    </row>
    <row r="324" spans="1:9" ht="25.5">
      <c r="A324" s="75" t="s">
        <v>110</v>
      </c>
      <c r="B324" s="42" t="s">
        <v>4</v>
      </c>
      <c r="C324" s="64" t="s">
        <v>2</v>
      </c>
      <c r="D324" s="8" t="s">
        <v>187</v>
      </c>
      <c r="E324" s="156" t="s">
        <v>85</v>
      </c>
      <c r="F324" s="18">
        <v>359940.33</v>
      </c>
      <c r="G324" s="18">
        <v>300000</v>
      </c>
      <c r="H324" s="19">
        <f t="shared" si="4"/>
        <v>-59940.330000000016</v>
      </c>
      <c r="I324" s="300"/>
    </row>
    <row r="325" spans="1:8" ht="25.5">
      <c r="A325" s="230" t="s">
        <v>170</v>
      </c>
      <c r="B325" s="240" t="s">
        <v>4</v>
      </c>
      <c r="C325" s="231" t="s">
        <v>2</v>
      </c>
      <c r="D325" s="233" t="s">
        <v>188</v>
      </c>
      <c r="E325" s="234"/>
      <c r="F325" s="232">
        <f>F326</f>
        <v>150000</v>
      </c>
      <c r="G325" s="232">
        <f>G326</f>
        <v>150000</v>
      </c>
      <c r="H325" s="19">
        <f t="shared" si="4"/>
        <v>0</v>
      </c>
    </row>
    <row r="326" spans="1:8" ht="25.5">
      <c r="A326" s="31" t="s">
        <v>189</v>
      </c>
      <c r="B326" s="41" t="s">
        <v>4</v>
      </c>
      <c r="C326" s="66" t="s">
        <v>2</v>
      </c>
      <c r="D326" s="28" t="s">
        <v>116</v>
      </c>
      <c r="E326" s="149"/>
      <c r="F326" s="29">
        <f>F327</f>
        <v>150000</v>
      </c>
      <c r="G326" s="29">
        <f>G327</f>
        <v>150000</v>
      </c>
      <c r="H326" s="19">
        <f t="shared" si="4"/>
        <v>0</v>
      </c>
    </row>
    <row r="327" spans="1:9" ht="25.5">
      <c r="A327" s="220" t="s">
        <v>110</v>
      </c>
      <c r="B327" s="205" t="s">
        <v>4</v>
      </c>
      <c r="C327" s="64" t="s">
        <v>2</v>
      </c>
      <c r="D327" s="8" t="s">
        <v>116</v>
      </c>
      <c r="E327" s="156" t="s">
        <v>85</v>
      </c>
      <c r="F327" s="18">
        <v>150000</v>
      </c>
      <c r="G327" s="18">
        <v>150000</v>
      </c>
      <c r="H327" s="19">
        <f t="shared" si="4"/>
        <v>0</v>
      </c>
      <c r="I327" s="300"/>
    </row>
    <row r="328" spans="1:8" ht="12.75">
      <c r="A328" s="241" t="s">
        <v>190</v>
      </c>
      <c r="B328" s="251" t="s">
        <v>4</v>
      </c>
      <c r="C328" s="231" t="s">
        <v>2</v>
      </c>
      <c r="D328" s="233" t="s">
        <v>192</v>
      </c>
      <c r="E328" s="234"/>
      <c r="F328" s="232">
        <f>F329</f>
        <v>65059.67</v>
      </c>
      <c r="G328" s="232">
        <f>G329+G331</f>
        <v>1700000</v>
      </c>
      <c r="H328" s="19">
        <f t="shared" si="4"/>
        <v>1634940.33</v>
      </c>
    </row>
    <row r="329" spans="1:8" ht="25.5">
      <c r="A329" s="226" t="s">
        <v>191</v>
      </c>
      <c r="B329" s="61" t="s">
        <v>4</v>
      </c>
      <c r="C329" s="66" t="s">
        <v>2</v>
      </c>
      <c r="D329" s="28" t="s">
        <v>117</v>
      </c>
      <c r="E329" s="149"/>
      <c r="F329" s="29">
        <f>F330</f>
        <v>65059.67</v>
      </c>
      <c r="G329" s="29">
        <f>G330</f>
        <v>100000</v>
      </c>
      <c r="H329" s="19">
        <f t="shared" si="4"/>
        <v>34940.33</v>
      </c>
    </row>
    <row r="330" spans="1:8" ht="25.5">
      <c r="A330" s="220" t="s">
        <v>110</v>
      </c>
      <c r="B330" s="205" t="s">
        <v>4</v>
      </c>
      <c r="C330" s="64" t="s">
        <v>2</v>
      </c>
      <c r="D330" s="8" t="s">
        <v>117</v>
      </c>
      <c r="E330" s="156" t="s">
        <v>85</v>
      </c>
      <c r="F330" s="18">
        <v>65059.67</v>
      </c>
      <c r="G330" s="18">
        <v>100000</v>
      </c>
      <c r="H330" s="19">
        <f t="shared" si="4"/>
        <v>34940.33</v>
      </c>
    </row>
    <row r="331" spans="1:8" ht="25.5">
      <c r="A331" s="295" t="s">
        <v>364</v>
      </c>
      <c r="B331" s="296" t="s">
        <v>4</v>
      </c>
      <c r="C331" s="297" t="s">
        <v>2</v>
      </c>
      <c r="D331" s="279" t="s">
        <v>365</v>
      </c>
      <c r="E331" s="298"/>
      <c r="F331" s="299">
        <f>F332</f>
        <v>0</v>
      </c>
      <c r="G331" s="299">
        <f>G332</f>
        <v>1600000</v>
      </c>
      <c r="H331" s="19">
        <f t="shared" si="4"/>
        <v>1600000</v>
      </c>
    </row>
    <row r="332" spans="1:9" ht="25.5">
      <c r="A332" s="75" t="s">
        <v>110</v>
      </c>
      <c r="B332" s="42" t="s">
        <v>4</v>
      </c>
      <c r="C332" s="64" t="s">
        <v>2</v>
      </c>
      <c r="D332" s="8" t="s">
        <v>365</v>
      </c>
      <c r="E332" s="161" t="s">
        <v>85</v>
      </c>
      <c r="F332" s="18"/>
      <c r="G332" s="18">
        <v>1600000</v>
      </c>
      <c r="H332" s="19">
        <f t="shared" si="4"/>
        <v>1600000</v>
      </c>
      <c r="I332" s="300"/>
    </row>
    <row r="333" spans="1:8" ht="31.5" customHeight="1">
      <c r="A333" s="226" t="s">
        <v>305</v>
      </c>
      <c r="B333" s="61" t="s">
        <v>4</v>
      </c>
      <c r="C333" s="66" t="s">
        <v>2</v>
      </c>
      <c r="D333" s="28" t="s">
        <v>306</v>
      </c>
      <c r="E333" s="149"/>
      <c r="F333" s="29">
        <f>F334</f>
        <v>490300</v>
      </c>
      <c r="G333" s="29">
        <f>G334</f>
        <v>0</v>
      </c>
      <c r="H333" s="19">
        <f t="shared" si="4"/>
        <v>-490300</v>
      </c>
    </row>
    <row r="334" spans="1:8" ht="25.5">
      <c r="A334" s="98" t="s">
        <v>277</v>
      </c>
      <c r="B334" s="205" t="s">
        <v>4</v>
      </c>
      <c r="C334" s="64" t="s">
        <v>2</v>
      </c>
      <c r="D334" s="8" t="s">
        <v>306</v>
      </c>
      <c r="E334" s="156" t="s">
        <v>133</v>
      </c>
      <c r="F334" s="18">
        <v>490300</v>
      </c>
      <c r="G334" s="18"/>
      <c r="H334" s="19">
        <f t="shared" si="4"/>
        <v>-490300</v>
      </c>
    </row>
    <row r="335" spans="1:8" ht="12.75">
      <c r="A335" s="270" t="s">
        <v>335</v>
      </c>
      <c r="B335" s="35" t="s">
        <v>4</v>
      </c>
      <c r="C335" s="66" t="s">
        <v>2</v>
      </c>
      <c r="D335" s="28" t="s">
        <v>336</v>
      </c>
      <c r="E335" s="149"/>
      <c r="F335" s="29">
        <f>F336</f>
        <v>297501</v>
      </c>
      <c r="G335" s="29">
        <f>G336</f>
        <v>0</v>
      </c>
      <c r="H335" s="19">
        <f t="shared" si="4"/>
        <v>-297501</v>
      </c>
    </row>
    <row r="336" spans="1:8" ht="25.5">
      <c r="A336" s="275" t="s">
        <v>277</v>
      </c>
      <c r="B336" s="38" t="s">
        <v>4</v>
      </c>
      <c r="C336" s="64" t="s">
        <v>2</v>
      </c>
      <c r="D336" s="8" t="s">
        <v>336</v>
      </c>
      <c r="E336" s="156" t="s">
        <v>133</v>
      </c>
      <c r="F336" s="18">
        <f>210168+87333</f>
        <v>297501</v>
      </c>
      <c r="G336" s="18"/>
      <c r="H336" s="19">
        <f t="shared" si="4"/>
        <v>-297501</v>
      </c>
    </row>
    <row r="337" spans="1:8" ht="25.5">
      <c r="A337" s="31" t="s">
        <v>383</v>
      </c>
      <c r="B337" s="41" t="s">
        <v>4</v>
      </c>
      <c r="C337" s="66" t="s">
        <v>2</v>
      </c>
      <c r="D337" s="28" t="s">
        <v>385</v>
      </c>
      <c r="E337" s="149"/>
      <c r="F337" s="29">
        <f>F338</f>
        <v>187200</v>
      </c>
      <c r="G337" s="29">
        <f>G338</f>
        <v>0</v>
      </c>
      <c r="H337" s="19">
        <f t="shared" si="4"/>
        <v>-187200</v>
      </c>
    </row>
    <row r="338" spans="1:8" ht="25.5">
      <c r="A338" s="275" t="s">
        <v>277</v>
      </c>
      <c r="B338" s="42" t="s">
        <v>4</v>
      </c>
      <c r="C338" s="64" t="s">
        <v>2</v>
      </c>
      <c r="D338" s="8" t="s">
        <v>385</v>
      </c>
      <c r="E338" s="156" t="s">
        <v>133</v>
      </c>
      <c r="F338" s="18">
        <v>187200</v>
      </c>
      <c r="G338" s="18"/>
      <c r="H338" s="19">
        <f t="shared" si="4"/>
        <v>-187200</v>
      </c>
    </row>
    <row r="339" spans="1:8" ht="31.5" customHeight="1">
      <c r="A339" s="270" t="s">
        <v>326</v>
      </c>
      <c r="B339" s="61" t="s">
        <v>4</v>
      </c>
      <c r="C339" s="66" t="s">
        <v>2</v>
      </c>
      <c r="D339" s="28" t="s">
        <v>328</v>
      </c>
      <c r="E339" s="149"/>
      <c r="F339" s="29">
        <v>100000</v>
      </c>
      <c r="G339" s="29">
        <f>G340</f>
        <v>0</v>
      </c>
      <c r="H339" s="19">
        <f t="shared" si="4"/>
        <v>-100000</v>
      </c>
    </row>
    <row r="340" spans="1:8" ht="29.25" customHeight="1">
      <c r="A340" s="258" t="s">
        <v>327</v>
      </c>
      <c r="B340" s="42" t="s">
        <v>4</v>
      </c>
      <c r="C340" s="64" t="s">
        <v>2</v>
      </c>
      <c r="D340" s="8" t="s">
        <v>328</v>
      </c>
      <c r="E340" s="156" t="s">
        <v>283</v>
      </c>
      <c r="F340" s="18">
        <v>100000</v>
      </c>
      <c r="G340" s="18"/>
      <c r="H340" s="19">
        <f t="shared" si="4"/>
        <v>-100000</v>
      </c>
    </row>
    <row r="341" spans="1:8" ht="22.5" customHeight="1">
      <c r="A341" s="74" t="s">
        <v>332</v>
      </c>
      <c r="B341" s="35" t="s">
        <v>4</v>
      </c>
      <c r="C341" s="189" t="s">
        <v>2</v>
      </c>
      <c r="D341" s="190" t="s">
        <v>330</v>
      </c>
      <c r="E341" s="191"/>
      <c r="F341" s="192">
        <v>2170274.59</v>
      </c>
      <c r="G341" s="192">
        <f>G342</f>
        <v>0</v>
      </c>
      <c r="H341" s="19">
        <f t="shared" si="4"/>
        <v>-2170274.59</v>
      </c>
    </row>
    <row r="342" spans="1:8" ht="29.25" customHeight="1">
      <c r="A342" s="274" t="s">
        <v>331</v>
      </c>
      <c r="B342" s="272" t="s">
        <v>4</v>
      </c>
      <c r="C342" s="8" t="s">
        <v>2</v>
      </c>
      <c r="D342" s="16" t="s">
        <v>330</v>
      </c>
      <c r="E342" s="260" t="s">
        <v>133</v>
      </c>
      <c r="F342" s="273">
        <v>2170274.59</v>
      </c>
      <c r="G342" s="273"/>
      <c r="H342" s="19">
        <f t="shared" si="4"/>
        <v>-2170274.59</v>
      </c>
    </row>
    <row r="343" spans="1:8" ht="15.75">
      <c r="A343" s="254" t="s">
        <v>209</v>
      </c>
      <c r="B343" s="107" t="s">
        <v>5</v>
      </c>
      <c r="C343" s="109"/>
      <c r="D343" s="108"/>
      <c r="E343" s="146"/>
      <c r="F343" s="105">
        <f aca="true" t="shared" si="5" ref="F343:G345">F344</f>
        <v>802200</v>
      </c>
      <c r="G343" s="105">
        <f t="shared" si="5"/>
        <v>300000</v>
      </c>
      <c r="H343" s="19">
        <f t="shared" si="4"/>
        <v>-502200</v>
      </c>
    </row>
    <row r="344" spans="1:8" ht="12.75">
      <c r="A344" s="252" t="s">
        <v>210</v>
      </c>
      <c r="B344" s="33" t="s">
        <v>5</v>
      </c>
      <c r="C344" s="86" t="s">
        <v>2</v>
      </c>
      <c r="D344" s="7"/>
      <c r="E344" s="148"/>
      <c r="F344" s="19">
        <f t="shared" si="5"/>
        <v>802200</v>
      </c>
      <c r="G344" s="19">
        <f t="shared" si="5"/>
        <v>300000</v>
      </c>
      <c r="H344" s="19">
        <f t="shared" si="4"/>
        <v>-502200</v>
      </c>
    </row>
    <row r="345" spans="1:8" ht="12.75">
      <c r="A345" s="132" t="s">
        <v>265</v>
      </c>
      <c r="B345" s="35" t="s">
        <v>5</v>
      </c>
      <c r="C345" s="66" t="s">
        <v>2</v>
      </c>
      <c r="D345" s="28" t="s">
        <v>216</v>
      </c>
      <c r="E345" s="149"/>
      <c r="F345" s="29">
        <f t="shared" si="5"/>
        <v>802200</v>
      </c>
      <c r="G345" s="29">
        <f t="shared" si="5"/>
        <v>300000</v>
      </c>
      <c r="H345" s="19">
        <f t="shared" si="4"/>
        <v>-502200</v>
      </c>
    </row>
    <row r="346" spans="1:8" ht="12.75">
      <c r="A346" s="253" t="s">
        <v>81</v>
      </c>
      <c r="B346" s="44" t="s">
        <v>5</v>
      </c>
      <c r="C346" s="64" t="s">
        <v>2</v>
      </c>
      <c r="D346" s="8" t="s">
        <v>216</v>
      </c>
      <c r="E346" s="156" t="s">
        <v>80</v>
      </c>
      <c r="F346" s="18">
        <v>802200</v>
      </c>
      <c r="G346" s="18">
        <v>300000</v>
      </c>
      <c r="H346" s="19">
        <f t="shared" si="4"/>
        <v>-502200</v>
      </c>
    </row>
    <row r="347" spans="1:8" ht="16.5" customHeight="1">
      <c r="A347" s="214" t="s">
        <v>13</v>
      </c>
      <c r="B347" s="107" t="s">
        <v>7</v>
      </c>
      <c r="C347" s="109"/>
      <c r="D347" s="108"/>
      <c r="E347" s="146"/>
      <c r="F347" s="105">
        <f>F348+F351+F356+F370+F395</f>
        <v>61008068.96</v>
      </c>
      <c r="G347" s="105">
        <f>G348+G351+G356+G370+G395</f>
        <v>56440000</v>
      </c>
      <c r="H347" s="19">
        <f t="shared" si="4"/>
        <v>-4568068.960000001</v>
      </c>
    </row>
    <row r="348" spans="1:8" ht="12.75">
      <c r="A348" s="24" t="s">
        <v>18</v>
      </c>
      <c r="B348" s="33" t="s">
        <v>7</v>
      </c>
      <c r="C348" s="86" t="s">
        <v>2</v>
      </c>
      <c r="D348" s="7"/>
      <c r="E348" s="148"/>
      <c r="F348" s="19">
        <f>F349</f>
        <v>4000000</v>
      </c>
      <c r="G348" s="19">
        <f>G349</f>
        <v>4100000</v>
      </c>
      <c r="H348" s="19">
        <f t="shared" si="4"/>
        <v>100000</v>
      </c>
    </row>
    <row r="349" spans="1:8" ht="12.75">
      <c r="A349" s="31" t="s">
        <v>32</v>
      </c>
      <c r="B349" s="35" t="s">
        <v>7</v>
      </c>
      <c r="C349" s="66" t="s">
        <v>2</v>
      </c>
      <c r="D349" s="28" t="s">
        <v>226</v>
      </c>
      <c r="E349" s="149"/>
      <c r="F349" s="29">
        <f>F350</f>
        <v>4000000</v>
      </c>
      <c r="G349" s="29">
        <f>G350</f>
        <v>4100000</v>
      </c>
      <c r="H349" s="19">
        <f t="shared" si="4"/>
        <v>100000</v>
      </c>
    </row>
    <row r="350" spans="1:9" ht="12.75">
      <c r="A350" s="12" t="s">
        <v>120</v>
      </c>
      <c r="B350" s="44" t="s">
        <v>7</v>
      </c>
      <c r="C350" s="64" t="s">
        <v>2</v>
      </c>
      <c r="D350" s="8" t="s">
        <v>226</v>
      </c>
      <c r="E350" s="156" t="s">
        <v>121</v>
      </c>
      <c r="F350" s="18">
        <v>4000000</v>
      </c>
      <c r="G350" s="18">
        <v>4100000</v>
      </c>
      <c r="H350" s="19">
        <f t="shared" si="4"/>
        <v>100000</v>
      </c>
      <c r="I350" s="300"/>
    </row>
    <row r="351" spans="1:8" ht="12.75">
      <c r="A351" s="24" t="s">
        <v>14</v>
      </c>
      <c r="B351" s="33" t="s">
        <v>7</v>
      </c>
      <c r="C351" s="86" t="s">
        <v>9</v>
      </c>
      <c r="D351" s="8"/>
      <c r="E351" s="156"/>
      <c r="F351" s="19">
        <f>F352+F354</f>
        <v>24224000</v>
      </c>
      <c r="G351" s="19">
        <f>G352+G354</f>
        <v>24448000</v>
      </c>
      <c r="H351" s="19">
        <f t="shared" si="4"/>
        <v>224000</v>
      </c>
    </row>
    <row r="352" spans="1:8" ht="48">
      <c r="A352" s="213" t="s">
        <v>42</v>
      </c>
      <c r="B352" s="197" t="s">
        <v>7</v>
      </c>
      <c r="C352" s="199" t="s">
        <v>9</v>
      </c>
      <c r="D352" s="189" t="s">
        <v>227</v>
      </c>
      <c r="E352" s="199"/>
      <c r="F352" s="200">
        <f>F353</f>
        <v>23316000</v>
      </c>
      <c r="G352" s="200">
        <f>G353</f>
        <v>23542000</v>
      </c>
      <c r="H352" s="19">
        <f t="shared" si="4"/>
        <v>226000</v>
      </c>
    </row>
    <row r="353" spans="1:8" ht="45" customHeight="1">
      <c r="A353" s="53" t="s">
        <v>111</v>
      </c>
      <c r="B353" s="34" t="s">
        <v>7</v>
      </c>
      <c r="C353" s="64" t="s">
        <v>9</v>
      </c>
      <c r="D353" s="8" t="s">
        <v>227</v>
      </c>
      <c r="E353" s="156" t="s">
        <v>112</v>
      </c>
      <c r="F353" s="18">
        <v>23316000</v>
      </c>
      <c r="G353" s="18">
        <v>23542000</v>
      </c>
      <c r="H353" s="19">
        <f t="shared" si="4"/>
        <v>226000</v>
      </c>
    </row>
    <row r="354" spans="1:8" ht="114.75">
      <c r="A354" s="212" t="s">
        <v>40</v>
      </c>
      <c r="B354" s="35" t="s">
        <v>7</v>
      </c>
      <c r="C354" s="66" t="s">
        <v>9</v>
      </c>
      <c r="D354" s="28" t="s">
        <v>228</v>
      </c>
      <c r="E354" s="149"/>
      <c r="F354" s="29">
        <f>F355</f>
        <v>908000</v>
      </c>
      <c r="G354" s="29">
        <f>G355</f>
        <v>906000</v>
      </c>
      <c r="H354" s="19">
        <f t="shared" si="4"/>
        <v>-2000</v>
      </c>
    </row>
    <row r="355" spans="1:8" ht="15.75" customHeight="1">
      <c r="A355" s="12" t="s">
        <v>118</v>
      </c>
      <c r="B355" s="34" t="s">
        <v>7</v>
      </c>
      <c r="C355" s="64" t="s">
        <v>9</v>
      </c>
      <c r="D355" s="8" t="s">
        <v>228</v>
      </c>
      <c r="E355" s="156" t="s">
        <v>80</v>
      </c>
      <c r="F355" s="22">
        <v>908000</v>
      </c>
      <c r="G355" s="22">
        <v>906000</v>
      </c>
      <c r="H355" s="19">
        <f t="shared" si="4"/>
        <v>-2000</v>
      </c>
    </row>
    <row r="356" spans="1:8" ht="12.75">
      <c r="A356" s="24" t="s">
        <v>15</v>
      </c>
      <c r="B356" s="33" t="s">
        <v>7</v>
      </c>
      <c r="C356" s="86" t="s">
        <v>11</v>
      </c>
      <c r="D356" s="8"/>
      <c r="E356" s="156"/>
      <c r="F356" s="19">
        <f>F357+F359+F362+F364+F368</f>
        <v>6990528.86</v>
      </c>
      <c r="G356" s="19">
        <f>G357+G359+G362+G364+G368</f>
        <v>600000</v>
      </c>
      <c r="H356" s="19">
        <f t="shared" si="4"/>
        <v>-6390528.86</v>
      </c>
    </row>
    <row r="357" spans="1:8" ht="12.75">
      <c r="A357" s="31" t="s">
        <v>144</v>
      </c>
      <c r="B357" s="35" t="s">
        <v>7</v>
      </c>
      <c r="C357" s="66" t="s">
        <v>11</v>
      </c>
      <c r="D357" s="28" t="s">
        <v>347</v>
      </c>
      <c r="E357" s="149"/>
      <c r="F357" s="29">
        <f>F358</f>
        <v>442598.63</v>
      </c>
      <c r="G357" s="29">
        <f>G358</f>
        <v>0</v>
      </c>
      <c r="H357" s="19">
        <f t="shared" si="4"/>
        <v>-442598.63</v>
      </c>
    </row>
    <row r="358" spans="1:8" ht="12.75">
      <c r="A358" s="12" t="s">
        <v>346</v>
      </c>
      <c r="B358" s="34" t="s">
        <v>7</v>
      </c>
      <c r="C358" s="64" t="s">
        <v>11</v>
      </c>
      <c r="D358" s="8" t="s">
        <v>347</v>
      </c>
      <c r="E358" s="156" t="s">
        <v>153</v>
      </c>
      <c r="F358" s="22">
        <v>442598.63</v>
      </c>
      <c r="G358" s="22"/>
      <c r="H358" s="19">
        <f t="shared" si="4"/>
        <v>-442598.63</v>
      </c>
    </row>
    <row r="359" spans="1:8" ht="12.75">
      <c r="A359" s="31" t="s">
        <v>145</v>
      </c>
      <c r="B359" s="35" t="s">
        <v>7</v>
      </c>
      <c r="C359" s="66" t="s">
        <v>11</v>
      </c>
      <c r="D359" s="28" t="s">
        <v>229</v>
      </c>
      <c r="E359" s="149"/>
      <c r="F359" s="29">
        <f>F360+F361</f>
        <v>147532.87</v>
      </c>
      <c r="G359" s="29">
        <f>G360+G361</f>
        <v>0</v>
      </c>
      <c r="H359" s="19">
        <f t="shared" si="4"/>
        <v>-147532.87</v>
      </c>
    </row>
    <row r="360" spans="1:8" ht="12.75">
      <c r="A360" s="12" t="s">
        <v>154</v>
      </c>
      <c r="B360" s="34" t="s">
        <v>7</v>
      </c>
      <c r="C360" s="64" t="s">
        <v>11</v>
      </c>
      <c r="D360" s="8" t="s">
        <v>229</v>
      </c>
      <c r="E360" s="156" t="s">
        <v>153</v>
      </c>
      <c r="F360" s="18"/>
      <c r="G360" s="18"/>
      <c r="H360" s="19">
        <f t="shared" si="4"/>
        <v>0</v>
      </c>
    </row>
    <row r="361" spans="1:8" ht="12.75">
      <c r="A361" s="12" t="s">
        <v>346</v>
      </c>
      <c r="B361" s="34" t="s">
        <v>7</v>
      </c>
      <c r="C361" s="64" t="s">
        <v>11</v>
      </c>
      <c r="D361" s="8" t="s">
        <v>229</v>
      </c>
      <c r="E361" s="156" t="s">
        <v>153</v>
      </c>
      <c r="F361" s="22">
        <v>147532.87</v>
      </c>
      <c r="G361" s="22"/>
      <c r="H361" s="19">
        <f t="shared" si="4"/>
        <v>-147532.87</v>
      </c>
    </row>
    <row r="362" spans="1:8" ht="82.5" customHeight="1">
      <c r="A362" s="31" t="s">
        <v>268</v>
      </c>
      <c r="B362" s="35" t="s">
        <v>7</v>
      </c>
      <c r="C362" s="66" t="s">
        <v>11</v>
      </c>
      <c r="D362" s="28" t="s">
        <v>256</v>
      </c>
      <c r="E362" s="149"/>
      <c r="F362" s="29">
        <f>F363</f>
        <v>40000</v>
      </c>
      <c r="G362" s="29">
        <f>G363</f>
        <v>0</v>
      </c>
      <c r="H362" s="19">
        <f t="shared" si="4"/>
        <v>-40000</v>
      </c>
    </row>
    <row r="363" spans="1:8" ht="25.5">
      <c r="A363" s="12" t="s">
        <v>118</v>
      </c>
      <c r="B363" s="34" t="s">
        <v>7</v>
      </c>
      <c r="C363" s="64" t="s">
        <v>11</v>
      </c>
      <c r="D363" s="8" t="s">
        <v>256</v>
      </c>
      <c r="E363" s="156" t="s">
        <v>119</v>
      </c>
      <c r="F363" s="22">
        <v>40000</v>
      </c>
      <c r="G363" s="22"/>
      <c r="H363" s="19">
        <f t="shared" si="4"/>
        <v>-40000</v>
      </c>
    </row>
    <row r="364" spans="1:8" ht="25.5">
      <c r="A364" s="31" t="s">
        <v>68</v>
      </c>
      <c r="B364" s="35" t="s">
        <v>7</v>
      </c>
      <c r="C364" s="66" t="s">
        <v>11</v>
      </c>
      <c r="D364" s="28" t="s">
        <v>272</v>
      </c>
      <c r="E364" s="149"/>
      <c r="F364" s="29">
        <f>SUM(F365:F367)</f>
        <v>5760397.36</v>
      </c>
      <c r="G364" s="29">
        <f>SUM(G365:G367)</f>
        <v>0</v>
      </c>
      <c r="H364" s="19">
        <f t="shared" si="4"/>
        <v>-5760397.36</v>
      </c>
    </row>
    <row r="365" spans="1:8" ht="25.5">
      <c r="A365" s="12" t="s">
        <v>118</v>
      </c>
      <c r="B365" s="44" t="s">
        <v>7</v>
      </c>
      <c r="C365" s="64" t="s">
        <v>11</v>
      </c>
      <c r="D365" s="8" t="s">
        <v>272</v>
      </c>
      <c r="E365" s="156" t="s">
        <v>119</v>
      </c>
      <c r="F365" s="18">
        <v>2771000</v>
      </c>
      <c r="G365" s="18"/>
      <c r="H365" s="19">
        <f t="shared" si="4"/>
        <v>-2771000</v>
      </c>
    </row>
    <row r="366" spans="1:8" ht="25.5">
      <c r="A366" s="12" t="s">
        <v>118</v>
      </c>
      <c r="B366" s="44" t="s">
        <v>7</v>
      </c>
      <c r="C366" s="64" t="s">
        <v>11</v>
      </c>
      <c r="D366" s="8" t="s">
        <v>272</v>
      </c>
      <c r="E366" s="223" t="s">
        <v>80</v>
      </c>
      <c r="F366" s="18">
        <f>2989397.36-F367</f>
        <v>2915000</v>
      </c>
      <c r="G366" s="18"/>
      <c r="H366" s="19">
        <f>G366-F366</f>
        <v>-2915000</v>
      </c>
    </row>
    <row r="367" spans="1:8" ht="25.5">
      <c r="A367" s="12" t="s">
        <v>307</v>
      </c>
      <c r="B367" s="44" t="s">
        <v>7</v>
      </c>
      <c r="C367" s="64" t="s">
        <v>11</v>
      </c>
      <c r="D367" s="8" t="s">
        <v>272</v>
      </c>
      <c r="E367" s="8" t="s">
        <v>80</v>
      </c>
      <c r="F367" s="18">
        <v>74397.36</v>
      </c>
      <c r="G367" s="18"/>
      <c r="H367" s="19">
        <f t="shared" si="4"/>
        <v>-74397.36</v>
      </c>
    </row>
    <row r="368" spans="1:8" ht="12.75">
      <c r="A368" s="31" t="s">
        <v>271</v>
      </c>
      <c r="B368" s="46" t="s">
        <v>7</v>
      </c>
      <c r="C368" s="97" t="s">
        <v>11</v>
      </c>
      <c r="D368" s="28" t="s">
        <v>230</v>
      </c>
      <c r="E368" s="28"/>
      <c r="F368" s="29">
        <f>F369</f>
        <v>600000</v>
      </c>
      <c r="G368" s="29">
        <f>G369</f>
        <v>600000</v>
      </c>
      <c r="H368" s="19">
        <f t="shared" si="4"/>
        <v>0</v>
      </c>
    </row>
    <row r="369" spans="1:9" ht="25.5">
      <c r="A369" s="12" t="s">
        <v>118</v>
      </c>
      <c r="B369" s="34" t="s">
        <v>7</v>
      </c>
      <c r="C369" s="64" t="s">
        <v>11</v>
      </c>
      <c r="D369" s="8" t="s">
        <v>230</v>
      </c>
      <c r="E369" s="156" t="s">
        <v>80</v>
      </c>
      <c r="F369" s="76">
        <v>600000</v>
      </c>
      <c r="G369" s="76">
        <v>600000</v>
      </c>
      <c r="H369" s="19">
        <f t="shared" si="4"/>
        <v>0</v>
      </c>
      <c r="I369" s="300"/>
    </row>
    <row r="370" spans="1:8" ht="12.75">
      <c r="A370" s="24" t="s">
        <v>57</v>
      </c>
      <c r="B370" s="33" t="s">
        <v>7</v>
      </c>
      <c r="C370" s="86" t="s">
        <v>12</v>
      </c>
      <c r="D370" s="10"/>
      <c r="E370" s="175"/>
      <c r="F370" s="19">
        <f>F371+F375+F381+F383+F387+F389+F392</f>
        <v>25593540.1</v>
      </c>
      <c r="G370" s="19">
        <f>G371+G375+G381+G383+G387+G389+G392</f>
        <v>27092000</v>
      </c>
      <c r="H370" s="19">
        <f t="shared" si="4"/>
        <v>1498459.8999999985</v>
      </c>
    </row>
    <row r="371" spans="1:8" ht="54.75" customHeight="1">
      <c r="A371" s="31" t="s">
        <v>77</v>
      </c>
      <c r="B371" s="41" t="s">
        <v>7</v>
      </c>
      <c r="C371" s="95" t="s">
        <v>12</v>
      </c>
      <c r="D371" s="28" t="s">
        <v>257</v>
      </c>
      <c r="E371" s="169"/>
      <c r="F371" s="29">
        <f>F372+F373+F374</f>
        <v>18219000</v>
      </c>
      <c r="G371" s="29">
        <f>G372+G373+G374</f>
        <v>19571000</v>
      </c>
      <c r="H371" s="19">
        <f t="shared" si="4"/>
        <v>1352000</v>
      </c>
    </row>
    <row r="372" spans="1:8" ht="18.75" customHeight="1">
      <c r="A372" s="75" t="s">
        <v>83</v>
      </c>
      <c r="B372" s="42" t="s">
        <v>7</v>
      </c>
      <c r="C372" s="96" t="s">
        <v>12</v>
      </c>
      <c r="D372" s="8" t="s">
        <v>257</v>
      </c>
      <c r="E372" s="170" t="s">
        <v>85</v>
      </c>
      <c r="F372" s="18">
        <v>30000</v>
      </c>
      <c r="G372" s="18">
        <v>30000</v>
      </c>
      <c r="H372" s="19">
        <f>G372-F372</f>
        <v>0</v>
      </c>
    </row>
    <row r="373" spans="1:8" ht="25.5">
      <c r="A373" s="12" t="s">
        <v>118</v>
      </c>
      <c r="B373" s="42" t="s">
        <v>7</v>
      </c>
      <c r="C373" s="96" t="s">
        <v>12</v>
      </c>
      <c r="D373" s="8" t="s">
        <v>257</v>
      </c>
      <c r="E373" s="170" t="s">
        <v>119</v>
      </c>
      <c r="F373" s="18">
        <v>11903000</v>
      </c>
      <c r="G373" s="18">
        <f>11903000+676000</f>
        <v>12579000</v>
      </c>
      <c r="H373" s="19">
        <f t="shared" si="4"/>
        <v>676000</v>
      </c>
    </row>
    <row r="374" spans="1:8" ht="25.5">
      <c r="A374" s="12" t="s">
        <v>113</v>
      </c>
      <c r="B374" s="42" t="s">
        <v>7</v>
      </c>
      <c r="C374" s="96" t="s">
        <v>12</v>
      </c>
      <c r="D374" s="8" t="s">
        <v>257</v>
      </c>
      <c r="E374" s="170" t="s">
        <v>114</v>
      </c>
      <c r="F374" s="18">
        <v>6286000</v>
      </c>
      <c r="G374" s="18">
        <f>6286000+676000</f>
        <v>6962000</v>
      </c>
      <c r="H374" s="19">
        <f t="shared" si="4"/>
        <v>676000</v>
      </c>
    </row>
    <row r="375" spans="1:8" ht="12.75">
      <c r="A375" s="101" t="s">
        <v>58</v>
      </c>
      <c r="B375" s="41" t="s">
        <v>7</v>
      </c>
      <c r="C375" s="95" t="s">
        <v>12</v>
      </c>
      <c r="D375" s="28" t="s">
        <v>231</v>
      </c>
      <c r="E375" s="169"/>
      <c r="F375" s="29">
        <f>SUM(F376:F380)</f>
        <v>545000.0000000001</v>
      </c>
      <c r="G375" s="29">
        <f>SUM(G376:G380)</f>
        <v>620000</v>
      </c>
      <c r="H375" s="19">
        <f t="shared" si="4"/>
        <v>74999.99999999988</v>
      </c>
    </row>
    <row r="376" spans="1:8" ht="25.5">
      <c r="A376" s="75" t="s">
        <v>109</v>
      </c>
      <c r="B376" s="34" t="s">
        <v>7</v>
      </c>
      <c r="C376" s="64" t="s">
        <v>12</v>
      </c>
      <c r="D376" s="8" t="s">
        <v>231</v>
      </c>
      <c r="E376" s="156" t="s">
        <v>108</v>
      </c>
      <c r="F376" s="18">
        <v>60000</v>
      </c>
      <c r="G376" s="18">
        <v>66500</v>
      </c>
      <c r="H376" s="19">
        <f t="shared" si="4"/>
        <v>6500</v>
      </c>
    </row>
    <row r="377" spans="1:8" ht="25.5" customHeight="1">
      <c r="A377" s="75" t="s">
        <v>86</v>
      </c>
      <c r="B377" s="34" t="s">
        <v>7</v>
      </c>
      <c r="C377" s="64" t="s">
        <v>12</v>
      </c>
      <c r="D377" s="8" t="s">
        <v>231</v>
      </c>
      <c r="E377" s="156" t="s">
        <v>87</v>
      </c>
      <c r="F377" s="18">
        <v>449132.34</v>
      </c>
      <c r="G377" s="18">
        <f>468500-12000</f>
        <v>456500</v>
      </c>
      <c r="H377" s="19">
        <f t="shared" si="4"/>
        <v>7367.659999999974</v>
      </c>
    </row>
    <row r="378" spans="1:8" ht="22.5" customHeight="1">
      <c r="A378" s="75" t="s">
        <v>91</v>
      </c>
      <c r="B378" s="34" t="s">
        <v>7</v>
      </c>
      <c r="C378" s="64" t="s">
        <v>12</v>
      </c>
      <c r="D378" s="8" t="s">
        <v>231</v>
      </c>
      <c r="E378" s="156" t="s">
        <v>93</v>
      </c>
      <c r="F378" s="18">
        <v>22000</v>
      </c>
      <c r="G378" s="18">
        <v>22000</v>
      </c>
      <c r="H378" s="19">
        <f t="shared" si="4"/>
        <v>0</v>
      </c>
    </row>
    <row r="379" spans="1:8" ht="25.5">
      <c r="A379" s="75" t="s">
        <v>82</v>
      </c>
      <c r="B379" s="34" t="s">
        <v>7</v>
      </c>
      <c r="C379" s="64" t="s">
        <v>12</v>
      </c>
      <c r="D379" s="8" t="s">
        <v>231</v>
      </c>
      <c r="E379" s="156" t="s">
        <v>84</v>
      </c>
      <c r="F379" s="18"/>
      <c r="G379" s="18"/>
      <c r="H379" s="19">
        <f t="shared" si="4"/>
        <v>0</v>
      </c>
    </row>
    <row r="380" spans="1:8" ht="25.5" customHeight="1">
      <c r="A380" s="75" t="s">
        <v>83</v>
      </c>
      <c r="B380" s="34" t="s">
        <v>7</v>
      </c>
      <c r="C380" s="64" t="s">
        <v>12</v>
      </c>
      <c r="D380" s="8" t="s">
        <v>231</v>
      </c>
      <c r="E380" s="156" t="s">
        <v>85</v>
      </c>
      <c r="F380" s="18">
        <v>13867.66</v>
      </c>
      <c r="G380" s="18">
        <v>75000</v>
      </c>
      <c r="H380" s="19">
        <f t="shared" si="4"/>
        <v>61132.34</v>
      </c>
    </row>
    <row r="381" spans="1:8" ht="38.25">
      <c r="A381" s="54" t="s">
        <v>150</v>
      </c>
      <c r="B381" s="32" t="s">
        <v>7</v>
      </c>
      <c r="C381" s="152" t="s">
        <v>12</v>
      </c>
      <c r="D381" s="125" t="s">
        <v>232</v>
      </c>
      <c r="E381" s="176"/>
      <c r="F381" s="127">
        <f>F382</f>
        <v>0</v>
      </c>
      <c r="G381" s="127">
        <f>G382</f>
        <v>0</v>
      </c>
      <c r="H381" s="19">
        <f aca="true" t="shared" si="6" ref="H381:H427">G381-F381</f>
        <v>0</v>
      </c>
    </row>
    <row r="382" spans="1:8" ht="38.25">
      <c r="A382" s="75" t="s">
        <v>143</v>
      </c>
      <c r="B382" s="47" t="s">
        <v>7</v>
      </c>
      <c r="C382" s="153" t="s">
        <v>12</v>
      </c>
      <c r="D382" s="129" t="s">
        <v>232</v>
      </c>
      <c r="E382" s="173" t="s">
        <v>142</v>
      </c>
      <c r="F382" s="131"/>
      <c r="G382" s="131"/>
      <c r="H382" s="19">
        <f t="shared" si="6"/>
        <v>0</v>
      </c>
    </row>
    <row r="383" spans="1:8" ht="38.25">
      <c r="A383" s="31" t="s">
        <v>49</v>
      </c>
      <c r="B383" s="41" t="s">
        <v>7</v>
      </c>
      <c r="C383" s="95" t="s">
        <v>12</v>
      </c>
      <c r="D383" s="28" t="s">
        <v>258</v>
      </c>
      <c r="E383" s="169"/>
      <c r="F383" s="29">
        <f>SUM(F384:F386)</f>
        <v>3734000</v>
      </c>
      <c r="G383" s="29">
        <f>SUM(G384:G386)</f>
        <v>6064000</v>
      </c>
      <c r="H383" s="19">
        <f t="shared" si="6"/>
        <v>2330000</v>
      </c>
    </row>
    <row r="384" spans="1:8" ht="25.5">
      <c r="A384" s="75" t="s">
        <v>83</v>
      </c>
      <c r="B384" s="42" t="s">
        <v>7</v>
      </c>
      <c r="C384" s="96" t="s">
        <v>12</v>
      </c>
      <c r="D384" s="8" t="s">
        <v>258</v>
      </c>
      <c r="E384" s="170" t="s">
        <v>85</v>
      </c>
      <c r="F384" s="18">
        <v>97194.32</v>
      </c>
      <c r="G384" s="18">
        <v>100000</v>
      </c>
      <c r="H384" s="19">
        <f t="shared" si="6"/>
        <v>2805.679999999993</v>
      </c>
    </row>
    <row r="385" spans="1:8" ht="25.5">
      <c r="A385" s="12" t="s">
        <v>118</v>
      </c>
      <c r="B385" s="42" t="s">
        <v>7</v>
      </c>
      <c r="C385" s="96" t="s">
        <v>12</v>
      </c>
      <c r="D385" s="8" t="s">
        <v>258</v>
      </c>
      <c r="E385" s="170" t="s">
        <v>119</v>
      </c>
      <c r="F385" s="18">
        <v>3444805.68</v>
      </c>
      <c r="G385" s="18">
        <f>5900000-336000</f>
        <v>5564000</v>
      </c>
      <c r="H385" s="19">
        <f t="shared" si="6"/>
        <v>2119194.32</v>
      </c>
    </row>
    <row r="386" spans="1:8" ht="21.75" customHeight="1">
      <c r="A386" s="12" t="s">
        <v>81</v>
      </c>
      <c r="B386" s="42" t="s">
        <v>122</v>
      </c>
      <c r="C386" s="96" t="s">
        <v>12</v>
      </c>
      <c r="D386" s="8" t="s">
        <v>258</v>
      </c>
      <c r="E386" s="170" t="s">
        <v>80</v>
      </c>
      <c r="F386" s="18">
        <v>192000</v>
      </c>
      <c r="G386" s="18">
        <v>400000</v>
      </c>
      <c r="H386" s="19">
        <f t="shared" si="6"/>
        <v>208000</v>
      </c>
    </row>
    <row r="387" spans="1:8" ht="38.25">
      <c r="A387" s="54" t="s">
        <v>37</v>
      </c>
      <c r="B387" s="32" t="s">
        <v>7</v>
      </c>
      <c r="C387" s="152" t="s">
        <v>12</v>
      </c>
      <c r="D387" s="125" t="s">
        <v>233</v>
      </c>
      <c r="E387" s="176"/>
      <c r="F387" s="127">
        <f>F388</f>
        <v>1373000</v>
      </c>
      <c r="G387" s="127">
        <f>G388</f>
        <v>686000</v>
      </c>
      <c r="H387" s="19">
        <f t="shared" si="6"/>
        <v>-687000</v>
      </c>
    </row>
    <row r="388" spans="1:8" ht="25.5">
      <c r="A388" s="75" t="s">
        <v>151</v>
      </c>
      <c r="B388" s="47" t="s">
        <v>7</v>
      </c>
      <c r="C388" s="153" t="s">
        <v>12</v>
      </c>
      <c r="D388" s="129" t="s">
        <v>233</v>
      </c>
      <c r="E388" s="173" t="s">
        <v>142</v>
      </c>
      <c r="F388" s="131">
        <v>1373000</v>
      </c>
      <c r="G388" s="131">
        <v>686000</v>
      </c>
      <c r="H388" s="19">
        <f t="shared" si="6"/>
        <v>-687000</v>
      </c>
    </row>
    <row r="389" spans="1:8" ht="25.5">
      <c r="A389" s="101" t="s">
        <v>74</v>
      </c>
      <c r="B389" s="41" t="s">
        <v>7</v>
      </c>
      <c r="C389" s="95" t="s">
        <v>12</v>
      </c>
      <c r="D389" s="28" t="s">
        <v>259</v>
      </c>
      <c r="E389" s="169"/>
      <c r="F389" s="29">
        <f>F390+F391</f>
        <v>1496000</v>
      </c>
      <c r="G389" s="29">
        <f>G390+G391</f>
        <v>0</v>
      </c>
      <c r="H389" s="19">
        <f t="shared" si="6"/>
        <v>-1496000</v>
      </c>
    </row>
    <row r="390" spans="1:8" ht="25.5">
      <c r="A390" s="75" t="s">
        <v>83</v>
      </c>
      <c r="B390" s="42" t="s">
        <v>7</v>
      </c>
      <c r="C390" s="96" t="s">
        <v>12</v>
      </c>
      <c r="D390" s="8" t="s">
        <v>259</v>
      </c>
      <c r="E390" s="170" t="s">
        <v>85</v>
      </c>
      <c r="F390" s="18">
        <v>532000</v>
      </c>
      <c r="G390" s="18"/>
      <c r="H390" s="19">
        <f t="shared" si="6"/>
        <v>-532000</v>
      </c>
    </row>
    <row r="391" spans="1:8" ht="12.75">
      <c r="A391" s="12" t="s">
        <v>81</v>
      </c>
      <c r="B391" s="42" t="s">
        <v>7</v>
      </c>
      <c r="C391" s="96" t="s">
        <v>12</v>
      </c>
      <c r="D391" s="8" t="s">
        <v>259</v>
      </c>
      <c r="E391" s="170" t="s">
        <v>80</v>
      </c>
      <c r="F391" s="18">
        <v>964000</v>
      </c>
      <c r="G391" s="18"/>
      <c r="H391" s="19">
        <f t="shared" si="6"/>
        <v>-964000</v>
      </c>
    </row>
    <row r="392" spans="1:8" ht="38.25">
      <c r="A392" s="101" t="s">
        <v>348</v>
      </c>
      <c r="B392" s="41" t="s">
        <v>7</v>
      </c>
      <c r="C392" s="95" t="s">
        <v>12</v>
      </c>
      <c r="D392" s="28" t="s">
        <v>349</v>
      </c>
      <c r="E392" s="169"/>
      <c r="F392" s="29">
        <f>F393+F394</f>
        <v>226540.09999999998</v>
      </c>
      <c r="G392" s="29">
        <f>G393+G394</f>
        <v>151000</v>
      </c>
      <c r="H392" s="19">
        <f t="shared" si="6"/>
        <v>-75540.09999999998</v>
      </c>
    </row>
    <row r="393" spans="1:8" ht="25.5">
      <c r="A393" s="75" t="s">
        <v>83</v>
      </c>
      <c r="B393" s="42" t="s">
        <v>7</v>
      </c>
      <c r="C393" s="96" t="s">
        <v>12</v>
      </c>
      <c r="D393" s="8" t="s">
        <v>349</v>
      </c>
      <c r="E393" s="170" t="s">
        <v>85</v>
      </c>
      <c r="F393" s="18">
        <v>80928.7</v>
      </c>
      <c r="G393" s="18">
        <v>54000</v>
      </c>
      <c r="H393" s="19">
        <f t="shared" si="6"/>
        <v>-26928.699999999997</v>
      </c>
    </row>
    <row r="394" spans="1:8" ht="12.75">
      <c r="A394" s="12" t="s">
        <v>81</v>
      </c>
      <c r="B394" s="42" t="s">
        <v>7</v>
      </c>
      <c r="C394" s="96" t="s">
        <v>12</v>
      </c>
      <c r="D394" s="8" t="s">
        <v>349</v>
      </c>
      <c r="E394" s="170" t="s">
        <v>80</v>
      </c>
      <c r="F394" s="18">
        <v>145611.4</v>
      </c>
      <c r="G394" s="18">
        <v>97000</v>
      </c>
      <c r="H394" s="19">
        <f t="shared" si="6"/>
        <v>-48611.399999999994</v>
      </c>
    </row>
    <row r="395" spans="1:8" ht="12.75">
      <c r="A395" s="24" t="s">
        <v>195</v>
      </c>
      <c r="B395" s="33" t="s">
        <v>7</v>
      </c>
      <c r="C395" s="86" t="s">
        <v>196</v>
      </c>
      <c r="D395" s="10"/>
      <c r="E395" s="175"/>
      <c r="F395" s="19">
        <f>F396</f>
        <v>200000</v>
      </c>
      <c r="G395" s="19">
        <f>G396</f>
        <v>200000</v>
      </c>
      <c r="H395" s="19">
        <f t="shared" si="6"/>
        <v>0</v>
      </c>
    </row>
    <row r="396" spans="1:8" ht="12.75">
      <c r="A396" s="31" t="s">
        <v>193</v>
      </c>
      <c r="B396" s="41" t="s">
        <v>7</v>
      </c>
      <c r="C396" s="95" t="s">
        <v>196</v>
      </c>
      <c r="D396" s="28" t="s">
        <v>194</v>
      </c>
      <c r="E396" s="169"/>
      <c r="F396" s="29">
        <f>F397+F398</f>
        <v>200000</v>
      </c>
      <c r="G396" s="29">
        <f>G397+G398</f>
        <v>200000</v>
      </c>
      <c r="H396" s="19">
        <f t="shared" si="6"/>
        <v>0</v>
      </c>
    </row>
    <row r="397" spans="1:9" ht="38.25">
      <c r="A397" s="75" t="s">
        <v>263</v>
      </c>
      <c r="B397" s="42" t="s">
        <v>7</v>
      </c>
      <c r="C397" s="96" t="s">
        <v>196</v>
      </c>
      <c r="D397" s="8" t="s">
        <v>194</v>
      </c>
      <c r="E397" s="170" t="s">
        <v>260</v>
      </c>
      <c r="F397" s="18">
        <v>103500</v>
      </c>
      <c r="G397" s="18">
        <v>100000</v>
      </c>
      <c r="H397" s="19">
        <f t="shared" si="6"/>
        <v>-3500</v>
      </c>
      <c r="I397" s="300"/>
    </row>
    <row r="398" spans="1:9" ht="25.5">
      <c r="A398" s="75" t="s">
        <v>83</v>
      </c>
      <c r="B398" s="42" t="s">
        <v>7</v>
      </c>
      <c r="C398" s="96" t="s">
        <v>196</v>
      </c>
      <c r="D398" s="8" t="s">
        <v>194</v>
      </c>
      <c r="E398" s="170" t="s">
        <v>85</v>
      </c>
      <c r="F398" s="18">
        <v>96500</v>
      </c>
      <c r="G398" s="18">
        <v>100000</v>
      </c>
      <c r="H398" s="19">
        <f>G398-F398</f>
        <v>3500</v>
      </c>
      <c r="I398" s="300"/>
    </row>
    <row r="399" spans="1:8" ht="12.75">
      <c r="A399" s="103" t="s">
        <v>59</v>
      </c>
      <c r="B399" s="80" t="s">
        <v>33</v>
      </c>
      <c r="C399" s="104"/>
      <c r="D399" s="73"/>
      <c r="E399" s="177"/>
      <c r="F399" s="105">
        <f>F400</f>
        <v>1887211</v>
      </c>
      <c r="G399" s="105">
        <f>G400</f>
        <v>4350000</v>
      </c>
      <c r="H399" s="19">
        <f t="shared" si="6"/>
        <v>2462789</v>
      </c>
    </row>
    <row r="400" spans="1:8" ht="12.75">
      <c r="A400" s="106" t="s">
        <v>66</v>
      </c>
      <c r="B400" s="60" t="s">
        <v>33</v>
      </c>
      <c r="C400" s="93" t="s">
        <v>8</v>
      </c>
      <c r="D400" s="7"/>
      <c r="E400" s="171"/>
      <c r="F400" s="19">
        <f>F401+F409+F407</f>
        <v>1887211</v>
      </c>
      <c r="G400" s="19">
        <f>G401+G409+G407</f>
        <v>4350000</v>
      </c>
      <c r="H400" s="19">
        <f t="shared" si="6"/>
        <v>2462789</v>
      </c>
    </row>
    <row r="401" spans="1:8" ht="25.5">
      <c r="A401" s="230" t="s">
        <v>215</v>
      </c>
      <c r="B401" s="242" t="s">
        <v>33</v>
      </c>
      <c r="C401" s="243" t="s">
        <v>8</v>
      </c>
      <c r="D401" s="233" t="s">
        <v>197</v>
      </c>
      <c r="E401" s="244"/>
      <c r="F401" s="232">
        <f>F402+F406</f>
        <v>613550</v>
      </c>
      <c r="G401" s="232">
        <f>G402+G406</f>
        <v>4350000</v>
      </c>
      <c r="H401" s="19">
        <f t="shared" si="6"/>
        <v>3736450</v>
      </c>
    </row>
    <row r="402" spans="1:8" ht="25.5">
      <c r="A402" s="221" t="s">
        <v>198</v>
      </c>
      <c r="B402" s="58" t="s">
        <v>33</v>
      </c>
      <c r="C402" s="28" t="s">
        <v>8</v>
      </c>
      <c r="D402" s="28" t="s">
        <v>199</v>
      </c>
      <c r="E402" s="28"/>
      <c r="F402" s="29">
        <f>F403+F404</f>
        <v>350000</v>
      </c>
      <c r="G402" s="29">
        <f>G403</f>
        <v>350000</v>
      </c>
      <c r="H402" s="19">
        <f t="shared" si="6"/>
        <v>0</v>
      </c>
    </row>
    <row r="403" spans="1:9" ht="38.25">
      <c r="A403" s="75" t="s">
        <v>263</v>
      </c>
      <c r="B403" s="34" t="s">
        <v>33</v>
      </c>
      <c r="C403" s="64" t="s">
        <v>8</v>
      </c>
      <c r="D403" s="8" t="s">
        <v>199</v>
      </c>
      <c r="E403" s="156" t="s">
        <v>260</v>
      </c>
      <c r="F403" s="76">
        <v>210391.35</v>
      </c>
      <c r="G403" s="76">
        <v>350000</v>
      </c>
      <c r="H403" s="19">
        <f t="shared" si="6"/>
        <v>139608.65</v>
      </c>
      <c r="I403" s="300"/>
    </row>
    <row r="404" spans="1:9" ht="25.5">
      <c r="A404" s="75" t="s">
        <v>83</v>
      </c>
      <c r="B404" s="34" t="s">
        <v>33</v>
      </c>
      <c r="C404" s="64" t="s">
        <v>8</v>
      </c>
      <c r="D404" s="8" t="s">
        <v>199</v>
      </c>
      <c r="E404" s="156" t="s">
        <v>85</v>
      </c>
      <c r="F404" s="76">
        <v>139608.65</v>
      </c>
      <c r="G404" s="76"/>
      <c r="H404" s="19">
        <f>G404-F404</f>
        <v>-139608.65</v>
      </c>
      <c r="I404" s="300"/>
    </row>
    <row r="405" spans="1:8" ht="12.75">
      <c r="A405" s="31" t="s">
        <v>200</v>
      </c>
      <c r="B405" s="46" t="s">
        <v>33</v>
      </c>
      <c r="C405" s="97" t="s">
        <v>8</v>
      </c>
      <c r="D405" s="28" t="s">
        <v>202</v>
      </c>
      <c r="E405" s="174"/>
      <c r="F405" s="29">
        <f>F406</f>
        <v>263550</v>
      </c>
      <c r="G405" s="29">
        <f>G406</f>
        <v>4000000</v>
      </c>
      <c r="H405" s="19">
        <f t="shared" si="6"/>
        <v>3736450</v>
      </c>
    </row>
    <row r="406" spans="1:8" ht="25.5">
      <c r="A406" s="75" t="s">
        <v>201</v>
      </c>
      <c r="B406" s="34" t="s">
        <v>33</v>
      </c>
      <c r="C406" s="64" t="s">
        <v>8</v>
      </c>
      <c r="D406" s="8" t="s">
        <v>202</v>
      </c>
      <c r="E406" s="156" t="s">
        <v>203</v>
      </c>
      <c r="F406" s="76">
        <v>263550</v>
      </c>
      <c r="G406" s="76">
        <v>4000000</v>
      </c>
      <c r="H406" s="19">
        <f t="shared" si="6"/>
        <v>3736450</v>
      </c>
    </row>
    <row r="407" spans="1:8" ht="12.75">
      <c r="A407" s="270" t="s">
        <v>335</v>
      </c>
      <c r="B407" s="35" t="s">
        <v>33</v>
      </c>
      <c r="C407" s="66" t="s">
        <v>8</v>
      </c>
      <c r="D407" s="28" t="s">
        <v>336</v>
      </c>
      <c r="E407" s="149"/>
      <c r="F407" s="29">
        <f>F408</f>
        <v>473661</v>
      </c>
      <c r="G407" s="29">
        <f>G408</f>
        <v>0</v>
      </c>
      <c r="H407" s="19">
        <f t="shared" si="6"/>
        <v>-473661</v>
      </c>
    </row>
    <row r="408" spans="1:8" ht="25.5">
      <c r="A408" s="275" t="s">
        <v>277</v>
      </c>
      <c r="B408" s="38" t="s">
        <v>33</v>
      </c>
      <c r="C408" s="64" t="s">
        <v>8</v>
      </c>
      <c r="D408" s="8" t="s">
        <v>336</v>
      </c>
      <c r="E408" s="156" t="s">
        <v>133</v>
      </c>
      <c r="F408" s="18">
        <v>473661</v>
      </c>
      <c r="G408" s="18"/>
      <c r="H408" s="19">
        <f t="shared" si="6"/>
        <v>-473661</v>
      </c>
    </row>
    <row r="409" spans="1:8" ht="30.75" customHeight="1">
      <c r="A409" s="74" t="s">
        <v>332</v>
      </c>
      <c r="B409" s="35" t="s">
        <v>33</v>
      </c>
      <c r="C409" s="189" t="s">
        <v>8</v>
      </c>
      <c r="D409" s="190" t="s">
        <v>330</v>
      </c>
      <c r="E409" s="191"/>
      <c r="F409" s="192">
        <v>800000</v>
      </c>
      <c r="G409" s="192">
        <f>G410</f>
        <v>0</v>
      </c>
      <c r="H409" s="19">
        <f>G409-F409</f>
        <v>-800000</v>
      </c>
    </row>
    <row r="410" spans="1:8" ht="25.5">
      <c r="A410" s="274" t="s">
        <v>331</v>
      </c>
      <c r="B410" s="272" t="s">
        <v>33</v>
      </c>
      <c r="C410" s="8" t="s">
        <v>8</v>
      </c>
      <c r="D410" s="16" t="s">
        <v>330</v>
      </c>
      <c r="E410" s="260" t="s">
        <v>133</v>
      </c>
      <c r="F410" s="273">
        <v>800000</v>
      </c>
      <c r="G410" s="273"/>
      <c r="H410" s="19">
        <f>G410-F410</f>
        <v>-800000</v>
      </c>
    </row>
    <row r="411" spans="1:8" ht="12.75">
      <c r="A411" s="82" t="s">
        <v>60</v>
      </c>
      <c r="B411" s="80" t="s">
        <v>6</v>
      </c>
      <c r="C411" s="104"/>
      <c r="D411" s="73"/>
      <c r="E411" s="177"/>
      <c r="F411" s="105">
        <f aca="true" t="shared" si="7" ref="F411:G413">F412</f>
        <v>600000</v>
      </c>
      <c r="G411" s="105">
        <f t="shared" si="7"/>
        <v>600000</v>
      </c>
      <c r="H411" s="19">
        <f t="shared" si="6"/>
        <v>0</v>
      </c>
    </row>
    <row r="412" spans="1:8" ht="12.75">
      <c r="A412" s="106" t="s">
        <v>29</v>
      </c>
      <c r="B412" s="60" t="s">
        <v>6</v>
      </c>
      <c r="C412" s="93" t="s">
        <v>9</v>
      </c>
      <c r="D412" s="7"/>
      <c r="E412" s="171"/>
      <c r="F412" s="19">
        <f t="shared" si="7"/>
        <v>600000</v>
      </c>
      <c r="G412" s="19">
        <f t="shared" si="7"/>
        <v>600000</v>
      </c>
      <c r="H412" s="19">
        <f t="shared" si="6"/>
        <v>0</v>
      </c>
    </row>
    <row r="413" spans="1:8" ht="25.5">
      <c r="A413" s="143" t="s">
        <v>234</v>
      </c>
      <c r="B413" s="118" t="s">
        <v>6</v>
      </c>
      <c r="C413" s="90" t="s">
        <v>9</v>
      </c>
      <c r="D413" s="14" t="s">
        <v>266</v>
      </c>
      <c r="E413" s="162"/>
      <c r="F413" s="17">
        <f t="shared" si="7"/>
        <v>600000</v>
      </c>
      <c r="G413" s="17">
        <f t="shared" si="7"/>
        <v>600000</v>
      </c>
      <c r="H413" s="19">
        <f t="shared" si="6"/>
        <v>0</v>
      </c>
    </row>
    <row r="414" spans="1:9" ht="25.5">
      <c r="A414" s="75" t="s">
        <v>128</v>
      </c>
      <c r="B414" s="34" t="s">
        <v>6</v>
      </c>
      <c r="C414" s="64" t="s">
        <v>9</v>
      </c>
      <c r="D414" s="8" t="s">
        <v>266</v>
      </c>
      <c r="E414" s="156" t="s">
        <v>127</v>
      </c>
      <c r="F414" s="76">
        <v>600000</v>
      </c>
      <c r="G414" s="76">
        <v>600000</v>
      </c>
      <c r="H414" s="19">
        <f t="shared" si="6"/>
        <v>0</v>
      </c>
      <c r="I414" s="300"/>
    </row>
    <row r="415" spans="1:8" ht="15.75">
      <c r="A415" s="111" t="s">
        <v>56</v>
      </c>
      <c r="B415" s="107" t="s">
        <v>50</v>
      </c>
      <c r="C415" s="109"/>
      <c r="D415" s="108"/>
      <c r="E415" s="146"/>
      <c r="F415" s="110">
        <f aca="true" t="shared" si="8" ref="F415:G419">F416</f>
        <v>2029000</v>
      </c>
      <c r="G415" s="110">
        <f t="shared" si="8"/>
        <v>3000000</v>
      </c>
      <c r="H415" s="19">
        <f t="shared" si="6"/>
        <v>971000</v>
      </c>
    </row>
    <row r="416" spans="1:8" ht="12.75">
      <c r="A416" s="112" t="s">
        <v>61</v>
      </c>
      <c r="B416" s="33" t="s">
        <v>50</v>
      </c>
      <c r="C416" s="84" t="s">
        <v>2</v>
      </c>
      <c r="D416" s="15"/>
      <c r="E416" s="178"/>
      <c r="F416" s="113">
        <f>F419+F417</f>
        <v>2029000</v>
      </c>
      <c r="G416" s="113">
        <f>G419</f>
        <v>3000000</v>
      </c>
      <c r="H416" s="19">
        <f t="shared" si="6"/>
        <v>971000</v>
      </c>
    </row>
    <row r="417" spans="1:8" ht="31.5" customHeight="1">
      <c r="A417" s="102" t="s">
        <v>275</v>
      </c>
      <c r="B417" s="35" t="s">
        <v>50</v>
      </c>
      <c r="C417" s="66" t="s">
        <v>2</v>
      </c>
      <c r="D417" s="28" t="s">
        <v>386</v>
      </c>
      <c r="E417" s="149"/>
      <c r="F417" s="114">
        <f t="shared" si="8"/>
        <v>29000</v>
      </c>
      <c r="G417" s="114">
        <f t="shared" si="8"/>
        <v>0</v>
      </c>
      <c r="H417" s="19">
        <f>G417-F417</f>
        <v>-29000</v>
      </c>
    </row>
    <row r="418" spans="1:8" ht="12.75">
      <c r="A418" s="98" t="s">
        <v>123</v>
      </c>
      <c r="B418" s="34" t="s">
        <v>50</v>
      </c>
      <c r="C418" s="64" t="s">
        <v>2</v>
      </c>
      <c r="D418" s="8" t="s">
        <v>386</v>
      </c>
      <c r="E418" s="156" t="s">
        <v>124</v>
      </c>
      <c r="F418" s="76">
        <v>29000</v>
      </c>
      <c r="G418" s="76"/>
      <c r="H418" s="19">
        <f>G418-F418</f>
        <v>-29000</v>
      </c>
    </row>
    <row r="419" spans="1:8" ht="12.75">
      <c r="A419" s="102" t="s">
        <v>204</v>
      </c>
      <c r="B419" s="35" t="s">
        <v>50</v>
      </c>
      <c r="C419" s="66" t="s">
        <v>2</v>
      </c>
      <c r="D419" s="28" t="s">
        <v>205</v>
      </c>
      <c r="E419" s="149"/>
      <c r="F419" s="114">
        <f t="shared" si="8"/>
        <v>2000000</v>
      </c>
      <c r="G419" s="114">
        <f t="shared" si="8"/>
        <v>3000000</v>
      </c>
      <c r="H419" s="19">
        <f t="shared" si="6"/>
        <v>1000000</v>
      </c>
    </row>
    <row r="420" spans="1:8" ht="12.75">
      <c r="A420" s="98" t="s">
        <v>123</v>
      </c>
      <c r="B420" s="34" t="s">
        <v>50</v>
      </c>
      <c r="C420" s="64" t="s">
        <v>2</v>
      </c>
      <c r="D420" s="8" t="s">
        <v>205</v>
      </c>
      <c r="E420" s="156" t="s">
        <v>124</v>
      </c>
      <c r="F420" s="76">
        <v>2000000</v>
      </c>
      <c r="G420" s="76">
        <v>3000000</v>
      </c>
      <c r="H420" s="19">
        <f t="shared" si="6"/>
        <v>1000000</v>
      </c>
    </row>
    <row r="421" spans="1:8" ht="25.5">
      <c r="A421" s="82" t="s">
        <v>62</v>
      </c>
      <c r="B421" s="72" t="s">
        <v>38</v>
      </c>
      <c r="C421" s="91"/>
      <c r="D421" s="73"/>
      <c r="E421" s="147"/>
      <c r="F421" s="105">
        <f>F422</f>
        <v>8167000</v>
      </c>
      <c r="G421" s="105">
        <f>G422</f>
        <v>7083000</v>
      </c>
      <c r="H421" s="19">
        <f t="shared" si="6"/>
        <v>-1084000</v>
      </c>
    </row>
    <row r="422" spans="1:8" ht="25.5">
      <c r="A422" s="55" t="s">
        <v>63</v>
      </c>
      <c r="B422" s="71" t="s">
        <v>38</v>
      </c>
      <c r="C422" s="154" t="s">
        <v>2</v>
      </c>
      <c r="D422" s="15"/>
      <c r="E422" s="179"/>
      <c r="F422" s="19">
        <f>F423+F425</f>
        <v>8167000</v>
      </c>
      <c r="G422" s="19">
        <f>G423+G425</f>
        <v>7083000</v>
      </c>
      <c r="H422" s="19">
        <f t="shared" si="6"/>
        <v>-1084000</v>
      </c>
    </row>
    <row r="423" spans="1:8" ht="12.75">
      <c r="A423" s="70" t="s">
        <v>44</v>
      </c>
      <c r="B423" s="67" t="s">
        <v>38</v>
      </c>
      <c r="C423" s="67" t="s">
        <v>2</v>
      </c>
      <c r="D423" s="69" t="s">
        <v>206</v>
      </c>
      <c r="E423" s="180"/>
      <c r="F423" s="29">
        <f>F424</f>
        <v>2834000</v>
      </c>
      <c r="G423" s="29">
        <f>G424</f>
        <v>500000</v>
      </c>
      <c r="H423" s="19">
        <f t="shared" si="6"/>
        <v>-2334000</v>
      </c>
    </row>
    <row r="424" spans="1:8" ht="12.75">
      <c r="A424" s="83" t="s">
        <v>125</v>
      </c>
      <c r="B424" s="6" t="s">
        <v>38</v>
      </c>
      <c r="C424" s="85" t="s">
        <v>2</v>
      </c>
      <c r="D424" s="16" t="s">
        <v>206</v>
      </c>
      <c r="E424" s="27" t="s">
        <v>126</v>
      </c>
      <c r="F424" s="23">
        <v>2834000</v>
      </c>
      <c r="G424" s="23">
        <v>500000</v>
      </c>
      <c r="H424" s="19">
        <f t="shared" si="6"/>
        <v>-2334000</v>
      </c>
    </row>
    <row r="425" spans="1:8" ht="25.5">
      <c r="A425" s="68" t="s">
        <v>43</v>
      </c>
      <c r="B425" s="67" t="s">
        <v>38</v>
      </c>
      <c r="C425" s="67" t="s">
        <v>2</v>
      </c>
      <c r="D425" s="69" t="s">
        <v>207</v>
      </c>
      <c r="E425" s="180"/>
      <c r="F425" s="29">
        <f>F426</f>
        <v>5333000</v>
      </c>
      <c r="G425" s="29">
        <f>G426</f>
        <v>6583000</v>
      </c>
      <c r="H425" s="19">
        <f t="shared" si="6"/>
        <v>1250000</v>
      </c>
    </row>
    <row r="426" spans="1:8" ht="13.5" thickBot="1">
      <c r="A426" s="56" t="s">
        <v>125</v>
      </c>
      <c r="B426" s="63" t="s">
        <v>38</v>
      </c>
      <c r="C426" s="85" t="s">
        <v>2</v>
      </c>
      <c r="D426" s="16" t="s">
        <v>207</v>
      </c>
      <c r="E426" s="27" t="s">
        <v>126</v>
      </c>
      <c r="F426" s="23">
        <v>5333000</v>
      </c>
      <c r="G426" s="23">
        <v>6583000</v>
      </c>
      <c r="H426" s="19">
        <f t="shared" si="6"/>
        <v>1250000</v>
      </c>
    </row>
    <row r="427" spans="1:8" ht="16.5" thickBot="1">
      <c r="A427" s="215" t="s">
        <v>19</v>
      </c>
      <c r="B427" s="216"/>
      <c r="C427" s="217"/>
      <c r="D427" s="80"/>
      <c r="E427" s="218"/>
      <c r="F427" s="219">
        <f>F10+F83+F87+F93+F110+F156+F292+F343+F347+F399+F411+F415+F421</f>
        <v>423986949.99999994</v>
      </c>
      <c r="G427" s="219">
        <f>G10+G83+G87+G93+G110+G156+G292+G343+G347+G399+G411+G415+G421</f>
        <v>399658200</v>
      </c>
      <c r="H427" s="19">
        <f t="shared" si="6"/>
        <v>-24328749.99999994</v>
      </c>
    </row>
    <row r="429" spans="3:8" ht="12.75">
      <c r="C429" s="224" t="s">
        <v>69</v>
      </c>
      <c r="D429" s="224"/>
      <c r="E429" s="224"/>
      <c r="F429" s="225">
        <f>F12+F16+F22+F58+F66+F73+F100+F106+F108+F112+F117+F130+F132+F134+F136+F144+F146+F148+F154+F161+F163+F189+F196+F204+F241+F244+F248+F250+F253+F262+F81+F266+F274+F281+F285+F287+F290+F308+F319+F323+F326+F329+F345+F349+F368+F392+F395+F402+F405+F413+F419+F423</f>
        <v>142644584.89000002</v>
      </c>
      <c r="G429" s="225">
        <f>G12+G16+G22+G58+G66+G73+G100+G106+G108+G112+G117+G130+G132+G134+G136+G144+G146+G148+G154+G161+G163+G189+G196+G204+G241+G244+G248+G250+G253+G262+G81+G266+G274+G281+G285+G287+G290+G308+G319+G323+G326+G328+G345+G349+G368+G392+G395+G402+G405+G413+G419+G423</f>
        <v>162966700</v>
      </c>
      <c r="H429" s="225">
        <f aca="true" t="shared" si="9" ref="H429:H434">G429-F429</f>
        <v>20322115.109999985</v>
      </c>
    </row>
    <row r="430" spans="3:8" ht="12.75">
      <c r="C430" s="224" t="s">
        <v>235</v>
      </c>
      <c r="D430" s="224"/>
      <c r="E430" s="224"/>
      <c r="F430" s="225">
        <f>F61+F125+F139+F358+F361+F367</f>
        <v>6079229.0200000005</v>
      </c>
      <c r="G430" s="225">
        <f>G61+G125+G139+G358+G361+G367</f>
        <v>0</v>
      </c>
      <c r="H430" s="225">
        <f t="shared" si="9"/>
        <v>-6079229.0200000005</v>
      </c>
    </row>
    <row r="431" spans="3:8" ht="12.75">
      <c r="C431" s="224" t="s">
        <v>70</v>
      </c>
      <c r="D431" s="224"/>
      <c r="E431" s="224"/>
      <c r="F431" s="225">
        <f>F159+F192+F194+F304</f>
        <v>15950000</v>
      </c>
      <c r="G431" s="225">
        <f>G159+G192+G194+G304</f>
        <v>16000000</v>
      </c>
      <c r="H431" s="225">
        <f t="shared" si="9"/>
        <v>50000</v>
      </c>
    </row>
    <row r="432" spans="3:8" ht="12.75">
      <c r="C432" s="224" t="s">
        <v>71</v>
      </c>
      <c r="D432" s="224"/>
      <c r="E432" s="224"/>
      <c r="F432" s="225">
        <f>F24+F28+F31+F34+F62+F65+F85+F89+F91+F95+F98+F119+F121+F126+F129+F140+F142+F172+F178+F181+F185+F187+F206+F209+F218+F227+F231+F233+F235+F237+F239+F259+F295+F302+F316+F333+F335+F337+F339+F342+F351+F362+F364-F367+F370-F392+F407+F410+F417+F425</f>
        <v>257586313.58999997</v>
      </c>
      <c r="G432" s="225">
        <f>G24+G28+G31+G34+G54+G62+G65+G85+G89+G91+G95+G98+G119+G121+G126+G129+G140+G142+G172+G178+G181+G185+G187+G206+G209+G218+G227+G231+G233+G235+G237+G239+G259+G295+G302+G316+G333+G335+G337+G339+G342+G351+G362+G364-G367+G370-G392+G407+G410+G417+G425</f>
        <v>220691500</v>
      </c>
      <c r="H432" s="225">
        <f t="shared" si="9"/>
        <v>-36894813.589999974</v>
      </c>
    </row>
    <row r="433" spans="3:8" ht="12.75">
      <c r="C433" s="224" t="s">
        <v>361</v>
      </c>
      <c r="D433" s="224"/>
      <c r="E433" s="224"/>
      <c r="F433" s="225">
        <f>F114</f>
        <v>412822.5</v>
      </c>
      <c r="G433" s="225">
        <f>G114</f>
        <v>0</v>
      </c>
      <c r="H433" s="225">
        <f t="shared" si="9"/>
        <v>-412822.5</v>
      </c>
    </row>
    <row r="434" spans="3:8" ht="12.75">
      <c r="C434" s="224" t="s">
        <v>72</v>
      </c>
      <c r="D434" s="224"/>
      <c r="E434" s="224"/>
      <c r="F434" s="225">
        <f>F39+F42+F44+F46+F48+F51+F298</f>
        <v>1314000</v>
      </c>
      <c r="G434" s="225">
        <f>G39+G42+G44+G46+G48+G51+G298</f>
        <v>0</v>
      </c>
      <c r="H434" s="225">
        <f t="shared" si="9"/>
        <v>-1314000</v>
      </c>
    </row>
    <row r="435" spans="3:8" ht="12.75">
      <c r="C435" s="224"/>
      <c r="D435" s="224"/>
      <c r="E435" s="224"/>
      <c r="F435" s="225">
        <f>SUM(F429:F434)</f>
        <v>423986950</v>
      </c>
      <c r="G435" s="225">
        <f>SUM(G429:G434)</f>
        <v>399658200</v>
      </c>
      <c r="H435" s="225">
        <f>SUM(H429:H434)</f>
        <v>-24328749.99999999</v>
      </c>
    </row>
    <row r="437" spans="3:7" ht="12.75">
      <c r="C437" s="294" t="s">
        <v>358</v>
      </c>
      <c r="F437" t="s">
        <v>359</v>
      </c>
      <c r="G437" s="284">
        <f>G38+G61+G63+G86+G90+G99+G107+G113+G118+G120+G125+G127+G129+G131+G135+G139+G140+G143+G145+G147+G334+G336+G340+G342+G408+G410+G424+G426</f>
        <v>8277000</v>
      </c>
    </row>
    <row r="440" ht="12.75">
      <c r="G440">
        <v>126786</v>
      </c>
    </row>
  </sheetData>
  <sheetProtection/>
  <mergeCells count="9">
    <mergeCell ref="F4:F9"/>
    <mergeCell ref="G4:G9"/>
    <mergeCell ref="H4:H9"/>
    <mergeCell ref="A2:E2"/>
    <mergeCell ref="A4:A9"/>
    <mergeCell ref="B4:B9"/>
    <mergeCell ref="C4:C9"/>
    <mergeCell ref="D4:D9"/>
    <mergeCell ref="E4:E9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2016-08-25T11:45:25Z</cp:lastPrinted>
  <dcterms:created xsi:type="dcterms:W3CDTF">2004-09-08T10:28:32Z</dcterms:created>
  <dcterms:modified xsi:type="dcterms:W3CDTF">2016-08-30T08:29:56Z</dcterms:modified>
  <cp:category/>
  <cp:version/>
  <cp:contentType/>
  <cp:contentStatus/>
</cp:coreProperties>
</file>